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#예산\@2020년_2차추경\"/>
    </mc:Choice>
  </mc:AlternateContent>
  <bookViews>
    <workbookView xWindow="600" yWindow="2715" windowWidth="12930" windowHeight="7365" tabRatio="949" activeTab="4"/>
  </bookViews>
  <sheets>
    <sheet name="Ⅲ.특별회계" sheetId="58" r:id="rId1"/>
    <sheet name="3_1. 수입예산총괄" sheetId="59" r:id="rId2"/>
    <sheet name="3_2.지출예산총괄" sheetId="60" r:id="rId3"/>
    <sheet name="3_1.1.수입예산명세서" sheetId="61" r:id="rId4"/>
    <sheet name="3_2.1.지출예산명세서" sheetId="62" r:id="rId5"/>
    <sheet name="센터전입금" sheetId="56" state="hidden" r:id="rId6"/>
  </sheets>
  <definedNames>
    <definedName name="_xlnm.Print_Area" localSheetId="1">'3_1. 수입예산총괄'!$A$1:$K$59</definedName>
    <definedName name="_xlnm.Print_Area" localSheetId="4">'3_2.1.지출예산명세서'!$A$1:$Y$126</definedName>
    <definedName name="_xlnm.Print_Titles" localSheetId="1">'3_1. 수입예산총괄'!$3:$5</definedName>
    <definedName name="_xlnm.Print_Titles" localSheetId="3">'3_1.1.수입예산명세서'!$4:$5</definedName>
    <definedName name="_xlnm.Print_Titles" localSheetId="4">'3_2.1.지출예산명세서'!$3:$5</definedName>
    <definedName name="_xlnm.Print_Titles" localSheetId="2">'3_2.지출예산총괄'!$3:$5</definedName>
  </definedNames>
  <calcPr calcId="152511"/>
</workbook>
</file>

<file path=xl/calcChain.xml><?xml version="1.0" encoding="utf-8"?>
<calcChain xmlns="http://schemas.openxmlformats.org/spreadsheetml/2006/main">
  <c r="I8" i="62" l="1"/>
  <c r="Y84" i="62"/>
  <c r="Y83" i="62" s="1"/>
  <c r="K83" i="62" s="1"/>
  <c r="I83" i="62" s="1"/>
  <c r="K76" i="62" l="1"/>
  <c r="E22" i="59" l="1"/>
  <c r="I88" i="62"/>
  <c r="I92" i="62"/>
  <c r="I96" i="62"/>
  <c r="I100" i="62"/>
  <c r="I104" i="62"/>
  <c r="I108" i="62"/>
  <c r="I116" i="62"/>
  <c r="I123" i="62"/>
  <c r="I119" i="62"/>
  <c r="I115" i="62"/>
  <c r="I111" i="62"/>
  <c r="I107" i="62"/>
  <c r="I103" i="62"/>
  <c r="I99" i="62"/>
  <c r="I95" i="62"/>
  <c r="I91" i="62"/>
  <c r="I87" i="62"/>
  <c r="I117" i="62"/>
  <c r="I121" i="62"/>
  <c r="I125" i="62"/>
  <c r="K117" i="62"/>
  <c r="I109" i="62"/>
  <c r="I97" i="62"/>
  <c r="I93" i="62"/>
  <c r="I89" i="62"/>
  <c r="K89" i="62"/>
  <c r="K93" i="62"/>
  <c r="K101" i="62"/>
  <c r="I101" i="62" s="1"/>
  <c r="K105" i="62"/>
  <c r="I105" i="62" s="1"/>
  <c r="K109" i="62"/>
  <c r="K113" i="62"/>
  <c r="I113" i="62" s="1"/>
  <c r="K120" i="62"/>
  <c r="I120" i="62" s="1"/>
  <c r="K121" i="62"/>
  <c r="K125" i="62"/>
  <c r="K124" i="62" s="1"/>
  <c r="I124" i="62" s="1"/>
  <c r="K112" i="62" l="1"/>
  <c r="I112" i="62" s="1"/>
  <c r="H7" i="61"/>
  <c r="H9" i="61"/>
  <c r="J6" i="62" l="1"/>
  <c r="G6" i="61"/>
  <c r="H10" i="61"/>
  <c r="Y86" i="62"/>
  <c r="Y85" i="62" s="1"/>
  <c r="K85" i="62" s="1"/>
  <c r="I85" i="62" s="1"/>
  <c r="Y82" i="62"/>
  <c r="Y81" i="62" s="1"/>
  <c r="K81" i="62" s="1"/>
  <c r="I81" i="62" s="1"/>
  <c r="Y80" i="62"/>
  <c r="Y79" i="62" s="1"/>
  <c r="K79" i="62" s="1"/>
  <c r="I79" i="62" s="1"/>
  <c r="Y78" i="62"/>
  <c r="Y77" i="62" s="1"/>
  <c r="K77" i="62" s="1"/>
  <c r="Y33" i="62"/>
  <c r="Y32" i="62" s="1"/>
  <c r="K32" i="62" s="1"/>
  <c r="I32" i="62" s="1"/>
  <c r="Y31" i="62"/>
  <c r="Y30" i="62" s="1"/>
  <c r="K30" i="62" s="1"/>
  <c r="I30" i="62" s="1"/>
  <c r="Y29" i="62"/>
  <c r="Y28" i="62"/>
  <c r="Y26" i="62"/>
  <c r="Y25" i="62"/>
  <c r="Y24" i="62"/>
  <c r="Y23" i="62"/>
  <c r="Y22" i="62"/>
  <c r="Y20" i="62"/>
  <c r="Y19" i="62" s="1"/>
  <c r="K19" i="62" s="1"/>
  <c r="I19" i="62" s="1"/>
  <c r="Y18" i="62"/>
  <c r="Y17" i="62" s="1"/>
  <c r="K17" i="62" s="1"/>
  <c r="I17" i="62" s="1"/>
  <c r="Y16" i="62"/>
  <c r="Y15" i="62" s="1"/>
  <c r="K15" i="62" s="1"/>
  <c r="I15" i="62" s="1"/>
  <c r="Y14" i="62"/>
  <c r="Y13" i="62" s="1"/>
  <c r="K13" i="62" s="1"/>
  <c r="I13" i="62" s="1"/>
  <c r="Y12" i="62"/>
  <c r="Y11" i="62" s="1"/>
  <c r="K11" i="62" s="1"/>
  <c r="F10" i="61" l="1"/>
  <c r="Y27" i="62"/>
  <c r="K27" i="62" s="1"/>
  <c r="I27" i="62" s="1"/>
  <c r="I77" i="62"/>
  <c r="Y21" i="62"/>
  <c r="K21" i="62" s="1"/>
  <c r="I21" i="62" s="1"/>
  <c r="I11" i="62"/>
  <c r="K75" i="62" l="1"/>
  <c r="I76" i="62"/>
  <c r="K10" i="62"/>
  <c r="K9" i="62" s="1"/>
  <c r="I75" i="62" l="1"/>
  <c r="I9" i="62"/>
  <c r="I10" i="62"/>
  <c r="AC34" i="62" l="1"/>
  <c r="AA35" i="62" s="1"/>
  <c r="AC35" i="62" s="1"/>
  <c r="Y46" i="62" l="1"/>
  <c r="Y41" i="62"/>
  <c r="Y43" i="62"/>
  <c r="Y37" i="62"/>
  <c r="Y36" i="62" s="1"/>
  <c r="K36" i="62" s="1"/>
  <c r="I36" i="62" s="1"/>
  <c r="K35" i="62" l="1"/>
  <c r="Y52" i="62" l="1"/>
  <c r="Y51" i="62" s="1"/>
  <c r="K51" i="62" s="1"/>
  <c r="I51" i="62" s="1"/>
  <c r="Y56" i="62" l="1"/>
  <c r="Y55" i="62" s="1"/>
  <c r="K55" i="62" s="1"/>
  <c r="Y50" i="62"/>
  <c r="Y49" i="62"/>
  <c r="Y48" i="62"/>
  <c r="Y45" i="62"/>
  <c r="Y42" i="62"/>
  <c r="K42" i="62" s="1"/>
  <c r="I42" i="62" s="1"/>
  <c r="Y40" i="62"/>
  <c r="K40" i="62" s="1"/>
  <c r="I55" i="62" l="1"/>
  <c r="K54" i="62"/>
  <c r="K53" i="62" s="1"/>
  <c r="I53" i="62" s="1"/>
  <c r="Y44" i="62"/>
  <c r="K44" i="62" s="1"/>
  <c r="I44" i="62" s="1"/>
  <c r="Y47" i="62"/>
  <c r="K47" i="62" s="1"/>
  <c r="I47" i="62" s="1"/>
  <c r="I40" i="62"/>
  <c r="I54" i="62" l="1"/>
  <c r="K39" i="62"/>
  <c r="K38" i="62" l="1"/>
  <c r="I39" i="62"/>
  <c r="I38" i="62"/>
  <c r="Y74" i="62" l="1"/>
  <c r="Y73" i="62" s="1"/>
  <c r="K73" i="62" s="1"/>
  <c r="I73" i="62" s="1"/>
  <c r="Y72" i="62" l="1"/>
  <c r="Y71" i="62" s="1"/>
  <c r="K71" i="62" s="1"/>
  <c r="I71" i="62" s="1"/>
  <c r="Y70" i="62"/>
  <c r="Y69" i="62"/>
  <c r="Y68" i="62"/>
  <c r="Y67" i="62"/>
  <c r="Y66" i="62"/>
  <c r="Y64" i="62"/>
  <c r="Y63" i="62"/>
  <c r="Y62" i="62"/>
  <c r="Y61" i="62"/>
  <c r="Y60" i="62"/>
  <c r="Y59" i="62" l="1"/>
  <c r="K59" i="62" s="1"/>
  <c r="I59" i="62" s="1"/>
  <c r="Y65" i="62"/>
  <c r="K65" i="62" s="1"/>
  <c r="I65" i="62" s="1"/>
  <c r="D50" i="60" l="1"/>
  <c r="D49" i="60"/>
  <c r="D48" i="60"/>
  <c r="D47" i="60"/>
  <c r="H46" i="60"/>
  <c r="I46" i="60" s="1"/>
  <c r="D45" i="60"/>
  <c r="D44" i="60"/>
  <c r="D43" i="60"/>
  <c r="D42" i="60"/>
  <c r="F41" i="60"/>
  <c r="D40" i="60"/>
  <c r="D39" i="60"/>
  <c r="H38" i="60"/>
  <c r="H37" i="60" s="1"/>
  <c r="I37" i="60" s="1"/>
  <c r="H33" i="60"/>
  <c r="F32" i="60"/>
  <c r="D32" i="60"/>
  <c r="D31" i="60"/>
  <c r="D30" i="60"/>
  <c r="D29" i="60"/>
  <c r="D28" i="60"/>
  <c r="H27" i="60"/>
  <c r="I27" i="60" s="1"/>
  <c r="D21" i="60"/>
  <c r="D18" i="60" s="1"/>
  <c r="D14" i="60"/>
  <c r="D13" i="60" s="1"/>
  <c r="H13" i="60" s="1"/>
  <c r="I13" i="60" s="1"/>
  <c r="D9" i="60"/>
  <c r="D8" i="60" s="1"/>
  <c r="H8" i="60" s="1"/>
  <c r="I8" i="60" s="1"/>
  <c r="I59" i="59"/>
  <c r="J57" i="59"/>
  <c r="I57" i="59"/>
  <c r="G57" i="59"/>
  <c r="E57" i="59"/>
  <c r="I56" i="59"/>
  <c r="I55" i="59"/>
  <c r="G50" i="59"/>
  <c r="E50" i="59"/>
  <c r="I50" i="59" s="1"/>
  <c r="J50" i="59" s="1"/>
  <c r="I49" i="59"/>
  <c r="I48" i="59"/>
  <c r="I45" i="59"/>
  <c r="G44" i="59"/>
  <c r="E44" i="59"/>
  <c r="I43" i="59"/>
  <c r="G40" i="59"/>
  <c r="E40" i="59"/>
  <c r="E39" i="59"/>
  <c r="E38" i="59"/>
  <c r="E37" i="59"/>
  <c r="E36" i="59"/>
  <c r="E34" i="59" s="1"/>
  <c r="E35" i="59"/>
  <c r="I34" i="59"/>
  <c r="G34" i="59"/>
  <c r="G30" i="59"/>
  <c r="E30" i="59"/>
  <c r="I28" i="59"/>
  <c r="I27" i="59"/>
  <c r="I25" i="59"/>
  <c r="I24" i="59"/>
  <c r="I22" i="59"/>
  <c r="J22" i="59" s="1"/>
  <c r="I20" i="59"/>
  <c r="I17" i="59"/>
  <c r="I16" i="59"/>
  <c r="J16" i="59" s="1"/>
  <c r="E16" i="59"/>
  <c r="I15" i="59"/>
  <c r="I14" i="59"/>
  <c r="I13" i="59"/>
  <c r="I9" i="59"/>
  <c r="I8" i="59"/>
  <c r="J8" i="59" s="1"/>
  <c r="E8" i="59"/>
  <c r="I7" i="59"/>
  <c r="J7" i="59" s="1"/>
  <c r="E7" i="59"/>
  <c r="G6" i="59"/>
  <c r="H30" i="59" l="1"/>
  <c r="H50" i="59"/>
  <c r="H34" i="59"/>
  <c r="H40" i="59"/>
  <c r="H22" i="59"/>
  <c r="H57" i="59"/>
  <c r="H8" i="59"/>
  <c r="H16" i="59"/>
  <c r="H44" i="59"/>
  <c r="D37" i="60"/>
  <c r="H14" i="60"/>
  <c r="H32" i="60"/>
  <c r="I32" i="60" s="1"/>
  <c r="D46" i="60"/>
  <c r="F6" i="60"/>
  <c r="G18" i="60" s="1"/>
  <c r="H18" i="60"/>
  <c r="I18" i="60" s="1"/>
  <c r="I40" i="59"/>
  <c r="J40" i="59" s="1"/>
  <c r="D27" i="60"/>
  <c r="D41" i="60"/>
  <c r="I6" i="59"/>
  <c r="J6" i="59" s="1"/>
  <c r="J34" i="59"/>
  <c r="I44" i="59"/>
  <c r="J44" i="59" s="1"/>
  <c r="E6" i="59"/>
  <c r="D7" i="60"/>
  <c r="H9" i="60"/>
  <c r="F8" i="59" l="1"/>
  <c r="F44" i="59"/>
  <c r="F22" i="59"/>
  <c r="F40" i="59"/>
  <c r="F16" i="59"/>
  <c r="F57" i="59"/>
  <c r="F34" i="59"/>
  <c r="F50" i="59"/>
  <c r="F30" i="59"/>
  <c r="H7" i="59"/>
  <c r="H6" i="59" s="1"/>
  <c r="G22" i="60"/>
  <c r="G41" i="60"/>
  <c r="G13" i="60"/>
  <c r="G32" i="60"/>
  <c r="G8" i="60"/>
  <c r="G37" i="60"/>
  <c r="G46" i="60"/>
  <c r="G27" i="60"/>
  <c r="I35" i="62"/>
  <c r="H8" i="61"/>
  <c r="F8" i="61" s="1"/>
  <c r="F9" i="61"/>
  <c r="H7" i="60"/>
  <c r="I7" i="60" s="1"/>
  <c r="D6" i="60"/>
  <c r="H41" i="60"/>
  <c r="I41" i="60" s="1"/>
  <c r="F7" i="59" l="1"/>
  <c r="F6" i="59" s="1"/>
  <c r="G7" i="60"/>
  <c r="G6" i="60"/>
  <c r="E37" i="60"/>
  <c r="E8" i="60"/>
  <c r="E27" i="60"/>
  <c r="E22" i="60"/>
  <c r="E32" i="60"/>
  <c r="E46" i="60"/>
  <c r="E41" i="60"/>
  <c r="K34" i="62"/>
  <c r="H6" i="60"/>
  <c r="I6" i="60" s="1"/>
  <c r="E13" i="60"/>
  <c r="E18" i="60"/>
  <c r="I34" i="62" l="1"/>
  <c r="F7" i="61"/>
  <c r="F6" i="61" s="1"/>
  <c r="H6" i="61" s="1"/>
  <c r="E7" i="60"/>
  <c r="E6" i="60" s="1"/>
  <c r="D12" i="56" l="1"/>
  <c r="D11" i="56"/>
  <c r="E16" i="56"/>
  <c r="D16" i="56"/>
  <c r="B6" i="56" l="1"/>
  <c r="D5" i="56" l="1"/>
  <c r="D7" i="56"/>
  <c r="D9" i="56"/>
  <c r="D10" i="56"/>
  <c r="D4" i="56" l="1"/>
  <c r="D13" i="56" s="1"/>
  <c r="K58" i="62"/>
  <c r="I58" i="62" s="1"/>
  <c r="K57" i="62" l="1"/>
  <c r="I57" i="62" l="1"/>
  <c r="K8" i="62"/>
  <c r="K7" i="62" s="1"/>
  <c r="K6" i="62"/>
  <c r="I6" i="62" s="1"/>
  <c r="I7" i="62" l="1"/>
</calcChain>
</file>

<file path=xl/comments1.xml><?xml version="1.0" encoding="utf-8"?>
<comments xmlns="http://schemas.openxmlformats.org/spreadsheetml/2006/main">
  <authors>
    <author>DW</author>
  </authors>
  <commentList>
    <comment ref="J5" authorId="0" shapeId="0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추경액
</t>
        </r>
      </text>
    </comment>
    <comment ref="K5" authorId="0" shapeId="0">
      <text>
        <r>
          <rPr>
            <b/>
            <sz val="9"/>
            <color indexed="81"/>
            <rFont val="돋움"/>
            <family val="3"/>
            <charset val="129"/>
          </rPr>
          <t>증감내역</t>
        </r>
      </text>
    </comment>
  </commentList>
</comments>
</file>

<file path=xl/sharedStrings.xml><?xml version="1.0" encoding="utf-8"?>
<sst xmlns="http://schemas.openxmlformats.org/spreadsheetml/2006/main" count="602" uniqueCount="231">
  <si>
    <t>=</t>
  </si>
  <si>
    <t>예산과목</t>
    <phoneticPr fontId="21" type="noConversion"/>
  </si>
  <si>
    <t>부서 ․ 장 ․ 관 ․ 항 ․ 목</t>
  </si>
  <si>
    <t>예 산 액</t>
  </si>
  <si>
    <t>산출기초</t>
  </si>
  <si>
    <t xml:space="preserve">  </t>
  </si>
  <si>
    <t>연구사업비</t>
  </si>
  <si>
    <t>매출원가</t>
  </si>
  <si>
    <t>711-</t>
  </si>
  <si>
    <t>x</t>
  </si>
  <si>
    <t>202</t>
  </si>
  <si>
    <t>여비</t>
  </si>
  <si>
    <t>소모품비</t>
  </si>
  <si>
    <t>회의운영비</t>
  </si>
  <si>
    <t>연구개발비</t>
  </si>
  <si>
    <t xml:space="preserve"> 합  계</t>
  </si>
  <si>
    <t>인</t>
  </si>
  <si>
    <t>도서인쇄비</t>
  </si>
  <si>
    <t>행사홍보비</t>
  </si>
  <si>
    <t>지급임차료</t>
  </si>
  <si>
    <t>인건비</t>
  </si>
  <si>
    <t>×</t>
  </si>
  <si>
    <t>＝</t>
  </si>
  <si>
    <t xml:space="preserve">   </t>
  </si>
  <si>
    <t>2020년</t>
    <phoneticPr fontId="21" type="noConversion"/>
  </si>
  <si>
    <t>부문</t>
    <phoneticPr fontId="21" type="noConversion"/>
  </si>
  <si>
    <t>정책</t>
    <phoneticPr fontId="21" type="noConversion"/>
  </si>
  <si>
    <t>단위</t>
    <phoneticPr fontId="21" type="noConversion"/>
  </si>
  <si>
    <t>세부
사업</t>
    <phoneticPr fontId="21" type="noConversion"/>
  </si>
  <si>
    <t>구분</t>
    <phoneticPr fontId="21" type="noConversion"/>
  </si>
  <si>
    <t>계</t>
    <phoneticPr fontId="21" type="noConversion"/>
  </si>
  <si>
    <t>센터전출금</t>
    <phoneticPr fontId="13" type="noConversion"/>
  </si>
  <si>
    <t>경제동향</t>
    <phoneticPr fontId="13" type="noConversion"/>
  </si>
  <si>
    <t>6차</t>
    <phoneticPr fontId="13" type="noConversion"/>
  </si>
  <si>
    <t>마을</t>
    <phoneticPr fontId="13" type="noConversion"/>
  </si>
  <si>
    <t>디자인</t>
    <phoneticPr fontId="13" type="noConversion"/>
  </si>
  <si>
    <t>경제교육</t>
    <phoneticPr fontId="13" type="noConversion"/>
  </si>
  <si>
    <t>재난</t>
    <phoneticPr fontId="13" type="noConversion"/>
  </si>
  <si>
    <t>도시재생</t>
    <phoneticPr fontId="13" type="noConversion"/>
  </si>
  <si>
    <t>기후</t>
    <phoneticPr fontId="13" type="noConversion"/>
  </si>
  <si>
    <t>물</t>
    <phoneticPr fontId="13" type="noConversion"/>
  </si>
  <si>
    <t>(2020 용역수주예상+도비출연금)</t>
    <phoneticPr fontId="13" type="noConversion"/>
  </si>
  <si>
    <t>국비 140,000천원*5%, 도비 50,000천원*9%)</t>
    <phoneticPr fontId="13" type="noConversion"/>
  </si>
  <si>
    <t>기정예산액</t>
    <phoneticPr fontId="13" type="noConversion"/>
  </si>
  <si>
    <t>추경예산액</t>
    <phoneticPr fontId="13" type="noConversion"/>
  </si>
  <si>
    <t>추경예산액</t>
    <phoneticPr fontId="21" type="noConversion"/>
  </si>
  <si>
    <t>1. 수입예산 총괄</t>
    <phoneticPr fontId="0" type="Hiragana"/>
  </si>
  <si>
    <t>(단위: 천원)</t>
    <phoneticPr fontId="0" type="Hiragana"/>
  </si>
  <si>
    <t>순번</t>
    <phoneticPr fontId="0" type="Hiragana"/>
  </si>
  <si>
    <t>구분</t>
    <phoneticPr fontId="0" type="Hiragana"/>
  </si>
  <si>
    <t>과목</t>
    <phoneticPr fontId="0" type="Hiragana"/>
  </si>
  <si>
    <t>예 산 액</t>
    <phoneticPr fontId="0" type="Hiragana"/>
  </si>
  <si>
    <t>기정예산액</t>
    <phoneticPr fontId="0" type="Hiragana"/>
  </si>
  <si>
    <t>추경예산액</t>
    <phoneticPr fontId="0" type="Hiragana"/>
  </si>
  <si>
    <t>비고</t>
    <phoneticPr fontId="0" type="Hiragana"/>
  </si>
  <si>
    <t>금 액</t>
    <phoneticPr fontId="0" type="Hiragana"/>
  </si>
  <si>
    <t>구성비(%)</t>
    <phoneticPr fontId="0" type="Hiragana"/>
  </si>
  <si>
    <t>증감액</t>
    <phoneticPr fontId="0" type="Hiragana"/>
  </si>
  <si>
    <t>증감율(%)</t>
    <phoneticPr fontId="0" type="Hiragana"/>
  </si>
  <si>
    <t>확대축소</t>
    <phoneticPr fontId="13" type="noConversion"/>
  </si>
  <si>
    <t>합계</t>
    <phoneticPr fontId="13" type="noConversion"/>
  </si>
  <si>
    <t>충남서해안기후환경연구소</t>
    <phoneticPr fontId="0" type="Hiragana"/>
  </si>
  <si>
    <t>소 계</t>
  </si>
  <si>
    <t>기후변화대응연구센터</t>
    <phoneticPr fontId="0" type="Hiragana"/>
  </si>
  <si>
    <t>사업운영수익</t>
  </si>
  <si>
    <t>예금이자수익</t>
  </si>
  <si>
    <t>기타영업외수익</t>
    <phoneticPr fontId="0" type="Hiragana"/>
  </si>
  <si>
    <t>지자체 출자출연금</t>
    <phoneticPr fontId="0" type="Hiragana"/>
  </si>
  <si>
    <t>보조금수익</t>
    <phoneticPr fontId="13" type="noConversion"/>
  </si>
  <si>
    <t>도비보조금사용잔액</t>
    <phoneticPr fontId="13" type="noConversion"/>
  </si>
  <si>
    <t>순세계 잉여금</t>
  </si>
  <si>
    <t>물환경연구센터</t>
    <phoneticPr fontId="0" type="Hiragana"/>
  </si>
  <si>
    <t>지자체 출자출연금</t>
  </si>
  <si>
    <t>충남농업6차산업센터</t>
  </si>
  <si>
    <t>국고보조금</t>
  </si>
  <si>
    <t>도비보조금</t>
  </si>
  <si>
    <t>기타영업외 수익</t>
  </si>
  <si>
    <t>이월금</t>
  </si>
  <si>
    <t>충남경제동향분석센터</t>
  </si>
  <si>
    <t>도비보조금 사용잔액</t>
  </si>
  <si>
    <t>충남경제교육센터</t>
    <phoneticPr fontId="21" type="noConversion"/>
  </si>
  <si>
    <t>순세계잉여금</t>
    <phoneticPr fontId="13" type="noConversion"/>
  </si>
  <si>
    <t>도비보조금 사용잔액</t>
    <phoneticPr fontId="13" type="noConversion"/>
  </si>
  <si>
    <t>충남공공디자인센터</t>
    <phoneticPr fontId="21" type="noConversion"/>
  </si>
  <si>
    <t>지자체 출자출연금</t>
    <phoneticPr fontId="13" type="noConversion"/>
  </si>
  <si>
    <t>순세계 잉여금</t>
    <phoneticPr fontId="21" type="noConversion"/>
  </si>
  <si>
    <t>충남재난안전연구센터</t>
  </si>
  <si>
    <t>도비보조금수익</t>
    <phoneticPr fontId="13" type="noConversion"/>
  </si>
  <si>
    <t>위탁사업수익</t>
  </si>
  <si>
    <t>충남마을만들기지원센터</t>
  </si>
  <si>
    <t>보조금수익</t>
    <phoneticPr fontId="0" type="Hiragana"/>
  </si>
  <si>
    <t>도비보조금 사용잔액</t>
    <phoneticPr fontId="0" type="Hiragana"/>
  </si>
  <si>
    <t>충남도시재생지원센터</t>
    <phoneticPr fontId="13" type="noConversion"/>
  </si>
  <si>
    <t>2. 지출예산 총괄</t>
    <phoneticPr fontId="19" type="Hiragana"/>
  </si>
  <si>
    <t>(단위: 천원)</t>
    <phoneticPr fontId="19" type="Hiragana"/>
  </si>
  <si>
    <t>예산액</t>
    <phoneticPr fontId="13" type="noConversion"/>
  </si>
  <si>
    <t>충남서해안기후환경연구소</t>
    <phoneticPr fontId="19" type="Hiragana"/>
  </si>
  <si>
    <t>기후변화대응연구센터</t>
    <phoneticPr fontId="19" type="Hiragana"/>
  </si>
  <si>
    <t>예비비</t>
  </si>
  <si>
    <t>전출금</t>
  </si>
  <si>
    <t>물환경연구센터</t>
    <phoneticPr fontId="19" type="Hiragana"/>
  </si>
  <si>
    <t>충남농업6차산업센터</t>
    <phoneticPr fontId="19" type="Hiragana"/>
  </si>
  <si>
    <t>소 계</t>
    <phoneticPr fontId="19" type="Hiragana"/>
  </si>
  <si>
    <t>충남경제동향분석센터</t>
    <phoneticPr fontId="13" type="noConversion"/>
  </si>
  <si>
    <t>예비비</t>
    <phoneticPr fontId="13" type="noConversion"/>
  </si>
  <si>
    <t>충남경제교육센터</t>
    <phoneticPr fontId="19" type="Hiragana"/>
  </si>
  <si>
    <t>예비비</t>
    <phoneticPr fontId="19" type="Hiragana"/>
  </si>
  <si>
    <t>충남공공디자인센터</t>
    <phoneticPr fontId="13" type="noConversion"/>
  </si>
  <si>
    <t>전출금</t>
    <phoneticPr fontId="13" type="noConversion"/>
  </si>
  <si>
    <t>충남마을만들기센터</t>
    <phoneticPr fontId="19" type="Hiragana"/>
  </si>
  <si>
    <t>예비비</t>
    <phoneticPr fontId="21" type="noConversion"/>
  </si>
  <si>
    <t>수 입 예 산 명 세 서</t>
    <phoneticPr fontId="19" type="Hiragana"/>
  </si>
  <si>
    <t>□ 특별회계</t>
    <phoneticPr fontId="19" type="Hiragana"/>
  </si>
  <si>
    <t>기정예산액</t>
    <phoneticPr fontId="21" type="noConversion"/>
  </si>
  <si>
    <t>100 자본적 수입</t>
  </si>
  <si>
    <t>170 자본잉여금수입</t>
  </si>
  <si>
    <t>합  계</t>
  </si>
  <si>
    <t>지 출 예 산 명 세 서</t>
    <phoneticPr fontId="19" type="Hiragana"/>
  </si>
  <si>
    <t>(단위 : 천원)</t>
    <phoneticPr fontId="19" type="Hiragana"/>
  </si>
  <si>
    <t>편성목</t>
    <phoneticPr fontId="21" type="noConversion"/>
  </si>
  <si>
    <t xml:space="preserve">711 </t>
  </si>
  <si>
    <t>매출원가</t>
    <phoneticPr fontId="19" type="Hiragana"/>
  </si>
  <si>
    <t xml:space="preserve"> 여비</t>
  </si>
  <si>
    <t xml:space="preserve"> 소모품비</t>
  </si>
  <si>
    <t xml:space="preserve"> 행사홍보비</t>
  </si>
  <si>
    <t xml:space="preserve"> 회의운영비</t>
  </si>
  <si>
    <t>정책보조기능강화</t>
    <phoneticPr fontId="19" type="Hiragana"/>
  </si>
  <si>
    <t>대</t>
  </si>
  <si>
    <t>교육훈련비</t>
  </si>
  <si>
    <t>전문상담 및 현장코칭(2020)</t>
    <phoneticPr fontId="19" type="Hiragana"/>
  </si>
  <si>
    <t xml:space="preserve"> 연구개발비</t>
  </si>
  <si>
    <t>식</t>
  </si>
  <si>
    <t>III. 특  별  회  계</t>
    <phoneticPr fontId="13" type="noConversion"/>
  </si>
  <si>
    <t>농촌산업화 기획평가체계 구축(2020)</t>
    <phoneticPr fontId="19" type="Hiragana"/>
  </si>
  <si>
    <t>매출원가</t>
    <phoneticPr fontId="19" type="Hiragana"/>
  </si>
  <si>
    <t xml:space="preserve"> 합  계</t>
    <phoneticPr fontId="19" type="Hiragana"/>
  </si>
  <si>
    <t>○ 모니터링 및 컨설팅 수당 증액</t>
    <phoneticPr fontId="19" type="Hiragana"/>
  </si>
  <si>
    <t>건</t>
    <phoneticPr fontId="19" type="Hiragana"/>
  </si>
  <si>
    <t xml:space="preserve">○ 회의 등 참석수당 증액 증액  </t>
    <phoneticPr fontId="19" type="Hiragana"/>
  </si>
  <si>
    <t>○ 연구활동 등 자문 수당 증액</t>
    <phoneticPr fontId="19" type="Hiragana"/>
  </si>
  <si>
    <t>○ 평가 및 자문 수당 증액</t>
    <phoneticPr fontId="19" type="Hiragana"/>
  </si>
  <si>
    <t>○ 회의비(식비/다과비) 증액 등</t>
    <phoneticPr fontId="19" type="Hiragana"/>
  </si>
  <si>
    <t>연구개발비</t>
    <phoneticPr fontId="19" type="Hiragana"/>
  </si>
  <si>
    <t xml:space="preserve"> 합  계</t>
    <phoneticPr fontId="19" type="Hiragana"/>
  </si>
  <si>
    <t>○ 홈페이지 기능개선(동영상스트리밍적용 등 4식) 증액</t>
    <phoneticPr fontId="19" type="Hiragana"/>
  </si>
  <si>
    <t>식</t>
    <phoneticPr fontId="19" type="Hiragana"/>
  </si>
  <si>
    <t>식</t>
    <phoneticPr fontId="19" type="Hiragana"/>
  </si>
  <si>
    <t>○ 홈페이지 유지관리 및 DB구축 증액</t>
    <phoneticPr fontId="19" type="Hiragana"/>
  </si>
  <si>
    <t>○ 기초실태조사 위탁 증액</t>
    <phoneticPr fontId="19" type="Hiragana"/>
  </si>
  <si>
    <t>○ 농촌융복합산업 대학 연구개발비로 전용</t>
    <phoneticPr fontId="13" type="noConversion"/>
  </si>
  <si>
    <t>○ 보조사업 성과평가 위탁 증액</t>
    <phoneticPr fontId="19" type="Hiragana"/>
  </si>
  <si>
    <t>715-</t>
    <phoneticPr fontId="13" type="noConversion"/>
  </si>
  <si>
    <t>교육훈련비</t>
    <phoneticPr fontId="13" type="noConversion"/>
  </si>
  <si>
    <t>○ 연구개발비로 전액 전용</t>
    <phoneticPr fontId="13" type="noConversion"/>
  </si>
  <si>
    <t>×</t>
    <phoneticPr fontId="19" type="Hiragana"/>
  </si>
  <si>
    <t>711-</t>
    <phoneticPr fontId="13" type="noConversion"/>
  </si>
  <si>
    <t>반납금</t>
    <phoneticPr fontId="13" type="noConversion"/>
  </si>
  <si>
    <t>○ 반납금 감액</t>
    <phoneticPr fontId="13" type="noConversion"/>
  </si>
  <si>
    <t>지역단위 안테나숍 운영(2020)</t>
    <phoneticPr fontId="19" type="Hiragana"/>
  </si>
  <si>
    <t>건</t>
    <phoneticPr fontId="19" type="Hiragana"/>
  </si>
  <si>
    <t>○ 소비자반응도조사 위탁비 차액</t>
    <phoneticPr fontId="19" type="Hiragana"/>
  </si>
  <si>
    <t>유통채널 판매플랫폼 구축(2020)</t>
    <phoneticPr fontId="19" type="Hiragana"/>
  </si>
  <si>
    <t>○ 안테나숍 행사 홍보비 증액</t>
    <phoneticPr fontId="19" type="Hiragana"/>
  </si>
  <si>
    <t>○ 안테나숍 운영 위탁사업비 입찰차액 삭감</t>
    <phoneticPr fontId="19" type="Hiragana"/>
  </si>
  <si>
    <t>○ 국내 여비 감액</t>
    <phoneticPr fontId="19" type="Hiragana"/>
  </si>
  <si>
    <t>○ 중형 제품판매장 리뉴얼 인테리어 감액</t>
    <phoneticPr fontId="19" type="Hiragana"/>
  </si>
  <si>
    <t>코칭</t>
    <phoneticPr fontId="13" type="noConversion"/>
  </si>
  <si>
    <t>인건비</t>
    <phoneticPr fontId="13" type="noConversion"/>
  </si>
  <si>
    <t>인건비 제외</t>
    <phoneticPr fontId="13" type="noConversion"/>
  </si>
  <si>
    <t>사업자인증평가 및 사후관리(2020)</t>
    <phoneticPr fontId="19" type="Hiragana"/>
  </si>
  <si>
    <t>○ 국내여비(인증평가 및 사후관리) 증액</t>
    <phoneticPr fontId="19" type="Hiragana"/>
  </si>
  <si>
    <t>인</t>
    <phoneticPr fontId="19" type="Hiragana"/>
  </si>
  <si>
    <t>회</t>
    <phoneticPr fontId="19" type="Hiragana"/>
  </si>
  <si>
    <t>○ 소모품비(순회설명회, 심사, 워크숍 등) 감액</t>
    <phoneticPr fontId="19" type="Hiragana"/>
  </si>
  <si>
    <t>회</t>
    <phoneticPr fontId="19" type="Hiragana"/>
  </si>
  <si>
    <t>○ 자료집 인쇄(심사자료, 워크숍 등) 증액</t>
    <phoneticPr fontId="19" type="Hiragana"/>
  </si>
  <si>
    <t>권</t>
    <phoneticPr fontId="19" type="Hiragana"/>
  </si>
  <si>
    <t>○ 견학 차량 임차 등 감액</t>
    <phoneticPr fontId="19" type="Hiragana"/>
  </si>
  <si>
    <t>회</t>
    <phoneticPr fontId="13" type="noConversion"/>
  </si>
  <si>
    <t xml:space="preserve"> ○ 강사료 등 감액 </t>
    <phoneticPr fontId="13" type="noConversion"/>
  </si>
  <si>
    <t>인</t>
    <phoneticPr fontId="13" type="noConversion"/>
  </si>
  <si>
    <t>○ 농촌융복합산업 활성화를 위한 합동 워크숍 감액</t>
    <phoneticPr fontId="19" type="Hiragana"/>
  </si>
  <si>
    <t>식</t>
    <phoneticPr fontId="19" type="Hiragana"/>
  </si>
  <si>
    <t>○ 네트워킹 역량강화 견학 감액</t>
    <phoneticPr fontId="13" type="noConversion"/>
  </si>
  <si>
    <t xml:space="preserve"> ○ 소지 농부 발간 감액</t>
    <phoneticPr fontId="13" type="noConversion"/>
  </si>
  <si>
    <t xml:space="preserve">○ 홍보 미디어 컨텐츠 제작 지원 등 추가 </t>
    <phoneticPr fontId="19" type="Hiragana"/>
  </si>
  <si>
    <t>○ 갱신/신규 인증심사수당 감액</t>
    <phoneticPr fontId="19" type="Hiragana"/>
  </si>
  <si>
    <t>명</t>
    <phoneticPr fontId="19" type="Hiragana"/>
  </si>
  <si>
    <t>○ 네트워킹 역량강화 다과비 (견학) 감액</t>
    <phoneticPr fontId="19" type="Hiragana"/>
  </si>
  <si>
    <t>명</t>
    <phoneticPr fontId="19" type="Hiragana"/>
  </si>
  <si>
    <t>회</t>
    <phoneticPr fontId="19" type="Hiragana"/>
  </si>
  <si>
    <t>○ 창업 및 스타트업 교육  등 위탁 용역비 감액</t>
    <phoneticPr fontId="13" type="noConversion"/>
  </si>
  <si>
    <t xml:space="preserve"> 합  계</t>
    <phoneticPr fontId="19" type="Hiragana"/>
  </si>
  <si>
    <t>○ 반납금</t>
    <phoneticPr fontId="19" type="Hiragana"/>
  </si>
  <si>
    <t>식</t>
    <phoneticPr fontId="19" type="Hiragana"/>
  </si>
  <si>
    <t>○ 소모품 구입 감액</t>
    <phoneticPr fontId="19" type="Hiragana"/>
  </si>
  <si>
    <t>○ 중형 제품판매장 리뉴얼 인테리어  직접 수행</t>
    <phoneticPr fontId="19" type="Hiragana"/>
  </si>
  <si>
    <t>반납금</t>
  </si>
  <si>
    <t>○ 유튜브 크리에이터 교육 추가</t>
    <phoneticPr fontId="19" type="Hiragana"/>
  </si>
  <si>
    <t>6차산업 제품 판로지원 사업(2020)</t>
    <phoneticPr fontId="19" type="Hiragana"/>
  </si>
  <si>
    <t>매출원가</t>
    <phoneticPr fontId="19" type="Hiragana"/>
  </si>
  <si>
    <t xml:space="preserve"> 합  계</t>
    <phoneticPr fontId="19" type="Hiragana"/>
  </si>
  <si>
    <t>○ 회의운영비(입찰 평가 수당 등 ) 증액</t>
    <phoneticPr fontId="19" type="Hiragana"/>
  </si>
  <si>
    <t>×</t>
    <phoneticPr fontId="19" type="Hiragana"/>
  </si>
  <si>
    <t>건</t>
    <phoneticPr fontId="19" type="Hiragana"/>
  </si>
  <si>
    <t>여비</t>
    <phoneticPr fontId="13" type="noConversion"/>
  </si>
  <si>
    <t>○국내여비 감액</t>
    <phoneticPr fontId="19" type="Hiragana"/>
  </si>
  <si>
    <t>소모품비</t>
    <phoneticPr fontId="19" type="Hiragana"/>
  </si>
  <si>
    <t>○ 소모품비 증액</t>
    <phoneticPr fontId="19" type="Hiragana"/>
  </si>
  <si>
    <t>건</t>
  </si>
  <si>
    <t>○ 반납금</t>
  </si>
  <si>
    <t>전문상담 및 현장코칭(2019)</t>
  </si>
  <si>
    <t>농촌산업화 기획평가체계 구축(2019)</t>
  </si>
  <si>
    <t>6차산업 제품 판로지원 사업(2019)</t>
  </si>
  <si>
    <t>(2018) 농촌산업화 기획평가체계 구축</t>
  </si>
  <si>
    <t xml:space="preserve"> (2018) 사업자 인증평가 및 사후관리</t>
  </si>
  <si>
    <t xml:space="preserve"> (2018) 전문상담 및 현장코칭</t>
  </si>
  <si>
    <t xml:space="preserve"> (2018) 지역단위 안테나숍 운영</t>
  </si>
  <si>
    <t>○ 반납금 감액</t>
    <phoneticPr fontId="19" type="Hiragana"/>
  </si>
  <si>
    <t>사업자인증평가 및 사후관리(2019)</t>
  </si>
  <si>
    <t>지역단위 안테나숍 운영(2019)</t>
  </si>
  <si>
    <t>유통채널 판매플랫폼 구축(2019)</t>
  </si>
  <si>
    <t>172 이월금</t>
  </si>
  <si>
    <t>172-01 국고보조금 사용잔액</t>
  </si>
  <si>
    <t>172-02 도비보조금 사용잔액</t>
  </si>
  <si>
    <t>○ 도비보조금 사용잔액 증액</t>
  </si>
  <si>
    <t>○ 국비보조금 사용잔액 증액</t>
    <phoneticPr fontId="13" type="noConversion"/>
  </si>
  <si>
    <t>행사홍보비</t>
    <phoneticPr fontId="19" type="Hiragana"/>
  </si>
  <si>
    <r>
      <t>○ 행사홍보</t>
    </r>
    <r>
      <rPr>
        <sz val="11"/>
        <rFont val="돋움"/>
        <family val="3"/>
        <charset val="129"/>
      </rPr>
      <t xml:space="preserve"> 감액</t>
    </r>
    <phoneticPr fontId="19" type="Hiragana"/>
  </si>
  <si>
    <t>ss</t>
    <phoneticPr fontId="13" type="noConversion"/>
  </si>
  <si>
    <t>회의운영비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</si>
</sst>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-* #,##0_-;\-* #,##0_-;_-* &quot;-&quot;_-;_-@_-"/>
    <numFmt numFmtId="176" formatCode="#,##0_);[Red]\(#,##0\)"/>
    <numFmt numFmtId="177" formatCode="0.0_);[Red]\(0.0\)"/>
    <numFmt numFmtId="178" formatCode="0.0%"/>
    <numFmt numFmtId="179" formatCode="#,##0;&quot;△&quot;#,##0;0;"/>
    <numFmt numFmtId="180" formatCode="#,##0\ &quot;원&quot;"/>
    <numFmt numFmtId="181" formatCode="#,##0&quot;원&quot;"/>
    <numFmt numFmtId="182" formatCode="[Blue]#,##0.0;[Red]&quot;△&quot;#,##0.0;\-"/>
    <numFmt numFmtId="183" formatCode="[Blue]#,##0.00;[Red]&quot;△&quot;#,##0.00;\-"/>
    <numFmt numFmtId="184" formatCode="[Blue]#,##0.0;[Red]&quot;△&quot;#,##0.0;0.0;"/>
    <numFmt numFmtId="185" formatCode="[Blue]#,##0;[Red]\△#,##0;\-;"/>
    <numFmt numFmtId="186" formatCode="0.0"/>
    <numFmt numFmtId="187" formatCode="[Blue]#,##0;[Red]\△#,##0;0"/>
    <numFmt numFmtId="188" formatCode="[Blue]#,##0;[Red]&quot;△&quot;#,##0;\-"/>
    <numFmt numFmtId="189" formatCode="_-* #,##0_-;\△\ #,##0_-;_-* &quot;-&quot;_-;_-@_-"/>
    <numFmt numFmtId="190" formatCode="#,##0;\△#,##0"/>
    <numFmt numFmtId="191" formatCode="0.00_ "/>
  </numFmts>
  <fonts count="6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돋움"/>
      <family val="3"/>
      <charset val="129"/>
    </font>
    <font>
      <sz val="36"/>
      <name val="돋움"/>
      <family val="3"/>
      <charset val="129"/>
    </font>
    <font>
      <sz val="10"/>
      <name val="돋움"/>
      <family val="3"/>
      <charset val="129"/>
    </font>
    <font>
      <b/>
      <sz val="16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8"/>
      <name val="새굴림"/>
      <family val="1"/>
      <charset val="129"/>
    </font>
    <font>
      <sz val="11"/>
      <name val="돋움"/>
      <family val="3"/>
      <charset val="129"/>
    </font>
    <font>
      <b/>
      <sz val="24"/>
      <color rgb="FF000000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rgb="FF000000"/>
      <name val="새굴림"/>
      <family val="1"/>
      <charset val="129"/>
    </font>
    <font>
      <sz val="9"/>
      <color indexed="8"/>
      <name val="굴림체"/>
      <family val="3"/>
      <charset val="129"/>
    </font>
    <font>
      <b/>
      <sz val="28"/>
      <color rgb="FF00000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indexed="8"/>
      <name val="Arial"/>
      <family val="2"/>
    </font>
    <font>
      <sz val="11"/>
      <name val="함초롬바탕"/>
      <family val="1"/>
      <charset val="129"/>
    </font>
    <font>
      <b/>
      <sz val="18"/>
      <name val="돋움"/>
      <family val="3"/>
      <charset val="129"/>
    </font>
    <font>
      <sz val="11"/>
      <color theme="1"/>
      <name val="돋움"/>
      <family val="3"/>
      <charset val="129"/>
    </font>
    <font>
      <b/>
      <sz val="11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b/>
      <sz val="11"/>
      <color theme="1"/>
      <name val="돋움"/>
      <family val="3"/>
      <charset val="129"/>
    </font>
    <font>
      <b/>
      <sz val="11"/>
      <name val="돋움"/>
      <family val="3"/>
      <charset val="129"/>
    </font>
    <font>
      <b/>
      <sz val="9"/>
      <color rgb="FF000000"/>
      <name val="돋움"/>
      <family val="3"/>
      <charset val="129"/>
    </font>
    <font>
      <b/>
      <sz val="12"/>
      <color theme="1"/>
      <name val="돋움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name val="Arial"/>
      <family val="2"/>
    </font>
    <font>
      <sz val="11"/>
      <color rgb="FF00000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1"/>
      <color rgb="FFFF0000"/>
      <name val="돋움"/>
      <family val="3"/>
      <charset val="129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hair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/>
      <right style="medium">
        <color indexed="64"/>
      </right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thin">
        <color auto="1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/>
      <diagonal/>
    </border>
    <border>
      <left/>
      <right style="thin">
        <color auto="1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/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auto="1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 style="thin">
        <color rgb="FF000000"/>
      </left>
      <right/>
      <top style="hair">
        <color indexed="64"/>
      </top>
      <bottom/>
      <diagonal/>
    </border>
    <border>
      <left/>
      <right style="thin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theme="1"/>
      </top>
      <bottom style="hair">
        <color indexed="64"/>
      </bottom>
      <diagonal/>
    </border>
    <border>
      <left/>
      <right/>
      <top style="thin">
        <color theme="1"/>
      </top>
      <bottom style="hair">
        <color indexed="64"/>
      </bottom>
      <diagonal/>
    </border>
    <border>
      <left style="thin">
        <color rgb="FF000000"/>
      </left>
      <right/>
      <top style="thin">
        <color theme="1"/>
      </top>
      <bottom style="hair">
        <color rgb="FF000000"/>
      </bottom>
      <diagonal/>
    </border>
    <border>
      <left/>
      <right/>
      <top style="thin">
        <color theme="1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/>
      <right/>
      <top style="hair">
        <color rgb="FF000000"/>
      </top>
      <bottom style="thin">
        <color theme="1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theme="1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indexed="64"/>
      </left>
      <right/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</borders>
  <cellStyleXfs count="663">
    <xf numFmtId="0" fontId="0" fillId="0" borderId="0">
      <alignment vertical="center"/>
    </xf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/>
    <xf numFmtId="0" fontId="19" fillId="0" borderId="0"/>
    <xf numFmtId="0" fontId="23" fillId="0" borderId="0"/>
    <xf numFmtId="0" fontId="11" fillId="0" borderId="0">
      <alignment vertical="center"/>
    </xf>
    <xf numFmtId="0" fontId="23" fillId="0" borderId="0"/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26" fillId="0" borderId="0"/>
    <xf numFmtId="41" fontId="26" fillId="0" borderId="0" applyFont="0" applyFill="0" applyBorder="0" applyAlignment="0" applyProtection="0"/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12" borderId="255" applyNumberFormat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" fillId="14" borderId="259" applyNumberFormat="0" applyFont="0" applyAlignment="0" applyProtection="0">
      <alignment vertical="center"/>
    </xf>
    <xf numFmtId="0" fontId="1" fillId="14" borderId="259" applyNumberFormat="0" applyFont="0" applyAlignment="0" applyProtection="0">
      <alignment vertical="center"/>
    </xf>
    <xf numFmtId="0" fontId="1" fillId="14" borderId="259" applyNumberFormat="0" applyFont="0" applyAlignment="0" applyProtection="0">
      <alignment vertical="center"/>
    </xf>
    <xf numFmtId="0" fontId="1" fillId="14" borderId="259" applyNumberFormat="0" applyFont="0" applyAlignment="0" applyProtection="0">
      <alignment vertical="center"/>
    </xf>
    <xf numFmtId="0" fontId="1" fillId="14" borderId="259" applyNumberFormat="0" applyFont="0" applyAlignment="0" applyProtection="0">
      <alignment vertical="center"/>
    </xf>
    <xf numFmtId="0" fontId="1" fillId="14" borderId="259" applyNumberFormat="0" applyFont="0" applyAlignment="0" applyProtection="0">
      <alignment vertical="center"/>
    </xf>
    <xf numFmtId="0" fontId="1" fillId="14" borderId="259" applyNumberFormat="0" applyFont="0" applyAlignment="0" applyProtection="0">
      <alignment vertical="center"/>
    </xf>
    <xf numFmtId="0" fontId="1" fillId="14" borderId="259" applyNumberFormat="0" applyFont="0" applyAlignment="0" applyProtection="0">
      <alignment vertical="center"/>
    </xf>
    <xf numFmtId="0" fontId="1" fillId="14" borderId="259" applyNumberFormat="0" applyFont="0" applyAlignment="0" applyProtection="0">
      <alignment vertical="center"/>
    </xf>
    <xf numFmtId="0" fontId="1" fillId="14" borderId="259" applyNumberFormat="0" applyFont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3" borderId="258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5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9" fillId="0" borderId="257" applyNumberFormat="0" applyFill="0" applyAlignment="0" applyProtection="0">
      <alignment vertical="center"/>
    </xf>
    <xf numFmtId="0" fontId="41" fillId="0" borderId="260" applyNumberFormat="0" applyFill="0" applyAlignment="0" applyProtection="0">
      <alignment vertical="center"/>
    </xf>
    <xf numFmtId="0" fontId="50" fillId="11" borderId="255" applyNumberFormat="0" applyAlignment="0" applyProtection="0">
      <alignment vertical="center"/>
    </xf>
    <xf numFmtId="0" fontId="51" fillId="0" borderId="252" applyNumberFormat="0" applyFill="0" applyAlignment="0" applyProtection="0">
      <alignment vertical="center"/>
    </xf>
    <xf numFmtId="0" fontId="52" fillId="0" borderId="253" applyNumberFormat="0" applyFill="0" applyAlignment="0" applyProtection="0">
      <alignment vertical="center"/>
    </xf>
    <xf numFmtId="0" fontId="53" fillId="0" borderId="254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12" borderId="256" applyNumberFormat="0" applyAlignment="0" applyProtection="0">
      <alignment vertical="center"/>
    </xf>
    <xf numFmtId="0" fontId="1" fillId="0" borderId="0">
      <alignment vertical="center"/>
    </xf>
    <xf numFmtId="0" fontId="23" fillId="0" borderId="0"/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23" fillId="0" borderId="0"/>
    <xf numFmtId="0" fontId="19" fillId="0" borderId="0"/>
    <xf numFmtId="0" fontId="25" fillId="0" borderId="0">
      <alignment vertical="center"/>
    </xf>
    <xf numFmtId="0" fontId="19" fillId="0" borderId="0"/>
    <xf numFmtId="0" fontId="25" fillId="0" borderId="0">
      <alignment vertical="center"/>
    </xf>
    <xf numFmtId="0" fontId="25" fillId="0" borderId="0">
      <alignment vertical="center"/>
    </xf>
    <xf numFmtId="0" fontId="58" fillId="0" borderId="0">
      <alignment vertical="center"/>
    </xf>
    <xf numFmtId="0" fontId="19" fillId="0" borderId="0"/>
    <xf numFmtId="0" fontId="5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/>
    <xf numFmtId="41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/>
    <xf numFmtId="0" fontId="25" fillId="0" borderId="0">
      <alignment vertical="center"/>
    </xf>
    <xf numFmtId="0" fontId="19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91">
    <xf numFmtId="0" fontId="0" fillId="0" borderId="0" xfId="0">
      <alignment vertical="center"/>
    </xf>
    <xf numFmtId="41" fontId="27" fillId="0" borderId="0" xfId="3" applyFont="1">
      <alignment vertical="center"/>
    </xf>
    <xf numFmtId="9" fontId="27" fillId="0" borderId="0" xfId="3" applyNumberFormat="1" applyFont="1">
      <alignment vertical="center"/>
    </xf>
    <xf numFmtId="9" fontId="27" fillId="2" borderId="0" xfId="3" applyNumberFormat="1" applyFont="1" applyFill="1">
      <alignment vertical="center"/>
    </xf>
    <xf numFmtId="0" fontId="0" fillId="0" borderId="0" xfId="0" applyBorder="1" applyAlignment="1">
      <alignment horizontal="center" vertical="center"/>
    </xf>
    <xf numFmtId="0" fontId="28" fillId="0" borderId="0" xfId="83" applyFont="1" applyAlignment="1">
      <alignment vertical="center"/>
    </xf>
    <xf numFmtId="0" fontId="16" fillId="0" borderId="0" xfId="83" applyFont="1" applyAlignment="1">
      <alignment vertical="center" wrapText="1"/>
    </xf>
    <xf numFmtId="0" fontId="16" fillId="0" borderId="0" xfId="83" applyFont="1" applyAlignment="1">
      <alignment horizontal="center" vertical="center" wrapText="1"/>
    </xf>
    <xf numFmtId="178" fontId="16" fillId="0" borderId="0" xfId="2" applyNumberFormat="1" applyFont="1" applyAlignment="1">
      <alignment horizontal="center" vertical="center" wrapText="1"/>
    </xf>
    <xf numFmtId="0" fontId="19" fillId="0" borderId="0" xfId="83" applyFont="1" applyAlignment="1">
      <alignment vertical="center"/>
    </xf>
    <xf numFmtId="178" fontId="19" fillId="0" borderId="0" xfId="2" applyNumberFormat="1" applyFont="1" applyAlignment="1">
      <alignment vertical="center"/>
    </xf>
    <xf numFmtId="184" fontId="19" fillId="0" borderId="0" xfId="83" applyNumberFormat="1" applyFont="1" applyAlignment="1">
      <alignment vertical="center"/>
    </xf>
    <xf numFmtId="0" fontId="19" fillId="0" borderId="0" xfId="83" applyFont="1" applyAlignment="1">
      <alignment horizontal="center" vertical="center"/>
    </xf>
    <xf numFmtId="178" fontId="19" fillId="0" borderId="0" xfId="2" applyNumberFormat="1" applyFont="1" applyAlignment="1">
      <alignment horizontal="center" vertical="center"/>
    </xf>
    <xf numFmtId="0" fontId="15" fillId="0" borderId="0" xfId="83" applyFont="1" applyAlignment="1">
      <alignment horizontal="center" vertical="center"/>
    </xf>
    <xf numFmtId="0" fontId="29" fillId="0" borderId="0" xfId="119" applyFont="1" applyAlignment="1">
      <alignment vertical="center"/>
    </xf>
    <xf numFmtId="41" fontId="30" fillId="4" borderId="10" xfId="5" applyFont="1" applyFill="1" applyBorder="1" applyAlignment="1">
      <alignment horizontal="center" vertical="center"/>
    </xf>
    <xf numFmtId="41" fontId="30" fillId="4" borderId="74" xfId="5" applyFont="1" applyFill="1" applyBorder="1" applyAlignment="1">
      <alignment horizontal="center" vertical="center"/>
    </xf>
    <xf numFmtId="178" fontId="30" fillId="4" borderId="37" xfId="2" applyNumberFormat="1" applyFont="1" applyFill="1" applyBorder="1" applyAlignment="1">
      <alignment horizontal="center" vertical="center"/>
    </xf>
    <xf numFmtId="41" fontId="30" fillId="4" borderId="75" xfId="5" applyFont="1" applyFill="1" applyBorder="1" applyAlignment="1">
      <alignment horizontal="center" vertical="center"/>
    </xf>
    <xf numFmtId="178" fontId="30" fillId="4" borderId="76" xfId="2" applyNumberFormat="1" applyFont="1" applyFill="1" applyBorder="1" applyAlignment="1">
      <alignment horizontal="center" vertical="center"/>
    </xf>
    <xf numFmtId="41" fontId="30" fillId="4" borderId="39" xfId="5" applyFont="1" applyFill="1" applyBorder="1" applyAlignment="1">
      <alignment horizontal="center" vertical="center"/>
    </xf>
    <xf numFmtId="9" fontId="0" fillId="0" borderId="0" xfId="0" applyNumberFormat="1">
      <alignment vertical="center"/>
    </xf>
    <xf numFmtId="0" fontId="30" fillId="5" borderId="79" xfId="119" applyFont="1" applyFill="1" applyBorder="1" applyAlignment="1">
      <alignment horizontal="center" vertical="center" wrapText="1"/>
    </xf>
    <xf numFmtId="41" fontId="30" fillId="5" borderId="80" xfId="5" applyFont="1" applyFill="1" applyBorder="1" applyAlignment="1">
      <alignment horizontal="center" vertical="center"/>
    </xf>
    <xf numFmtId="185" fontId="30" fillId="5" borderId="82" xfId="5" applyNumberFormat="1" applyFont="1" applyFill="1" applyBorder="1" applyAlignment="1">
      <alignment vertical="center"/>
    </xf>
    <xf numFmtId="177" fontId="30" fillId="5" borderId="78" xfId="5" applyNumberFormat="1" applyFont="1" applyFill="1" applyBorder="1" applyAlignment="1">
      <alignment horizontal="center" vertical="center"/>
    </xf>
    <xf numFmtId="41" fontId="30" fillId="5" borderId="83" xfId="5" applyFont="1" applyFill="1" applyBorder="1" applyAlignment="1">
      <alignment horizontal="center" vertical="center"/>
    </xf>
    <xf numFmtId="0" fontId="31" fillId="3" borderId="86" xfId="119" applyFont="1" applyFill="1" applyBorder="1" applyAlignment="1">
      <alignment horizontal="center" vertical="center" wrapText="1"/>
    </xf>
    <xf numFmtId="41" fontId="31" fillId="3" borderId="87" xfId="5" applyFont="1" applyFill="1" applyBorder="1" applyAlignment="1">
      <alignment horizontal="center" vertical="center"/>
    </xf>
    <xf numFmtId="41" fontId="31" fillId="3" borderId="89" xfId="5" applyFont="1" applyFill="1" applyBorder="1" applyAlignment="1">
      <alignment horizontal="center" vertical="center"/>
    </xf>
    <xf numFmtId="185" fontId="31" fillId="3" borderId="89" xfId="5" applyNumberFormat="1" applyFont="1" applyFill="1" applyBorder="1" applyAlignment="1">
      <alignment vertical="center"/>
    </xf>
    <xf numFmtId="41" fontId="31" fillId="3" borderId="91" xfId="5" applyFont="1" applyFill="1" applyBorder="1" applyAlignment="1">
      <alignment horizontal="center" vertical="center"/>
    </xf>
    <xf numFmtId="0" fontId="29" fillId="0" borderId="92" xfId="119" applyFont="1" applyBorder="1" applyAlignment="1">
      <alignment vertical="center"/>
    </xf>
    <xf numFmtId="0" fontId="31" fillId="3" borderId="95" xfId="119" applyFont="1" applyFill="1" applyBorder="1" applyAlignment="1">
      <alignment horizontal="center" vertical="center" wrapText="1"/>
    </xf>
    <xf numFmtId="41" fontId="31" fillId="3" borderId="96" xfId="5" applyFont="1" applyFill="1" applyBorder="1" applyAlignment="1">
      <alignment horizontal="center" vertical="center"/>
    </xf>
    <xf numFmtId="41" fontId="31" fillId="3" borderId="97" xfId="5" applyFont="1" applyFill="1" applyBorder="1" applyAlignment="1">
      <alignment horizontal="center" vertical="center"/>
    </xf>
    <xf numFmtId="185" fontId="31" fillId="3" borderId="97" xfId="5" applyNumberFormat="1" applyFont="1" applyFill="1" applyBorder="1" applyAlignment="1">
      <alignment vertical="center"/>
    </xf>
    <xf numFmtId="41" fontId="31" fillId="3" borderId="34" xfId="5" applyFont="1" applyFill="1" applyBorder="1" applyAlignment="1">
      <alignment horizontal="center" vertical="center"/>
    </xf>
    <xf numFmtId="0" fontId="31" fillId="3" borderId="101" xfId="119" applyFont="1" applyFill="1" applyBorder="1" applyAlignment="1">
      <alignment horizontal="center" vertical="center" wrapText="1"/>
    </xf>
    <xf numFmtId="41" fontId="31" fillId="3" borderId="102" xfId="5" applyFont="1" applyFill="1" applyBorder="1" applyAlignment="1">
      <alignment vertical="center"/>
    </xf>
    <xf numFmtId="41" fontId="31" fillId="3" borderId="104" xfId="5" applyFont="1" applyFill="1" applyBorder="1" applyAlignment="1">
      <alignment vertical="center"/>
    </xf>
    <xf numFmtId="185" fontId="31" fillId="3" borderId="104" xfId="5" applyNumberFormat="1" applyFont="1" applyFill="1" applyBorder="1" applyAlignment="1">
      <alignment vertical="center"/>
    </xf>
    <xf numFmtId="41" fontId="31" fillId="3" borderId="106" xfId="5" applyFont="1" applyFill="1" applyBorder="1" applyAlignment="1">
      <alignment vertical="center"/>
    </xf>
    <xf numFmtId="0" fontId="31" fillId="3" borderId="107" xfId="119" applyFont="1" applyFill="1" applyBorder="1" applyAlignment="1">
      <alignment horizontal="center" vertical="center" wrapText="1"/>
    </xf>
    <xf numFmtId="41" fontId="31" fillId="3" borderId="108" xfId="5" applyFont="1" applyFill="1" applyBorder="1" applyAlignment="1">
      <alignment vertical="center"/>
    </xf>
    <xf numFmtId="185" fontId="31" fillId="3" borderId="108" xfId="5" applyNumberFormat="1" applyFont="1" applyFill="1" applyBorder="1" applyAlignment="1">
      <alignment vertical="center"/>
    </xf>
    <xf numFmtId="41" fontId="31" fillId="3" borderId="110" xfId="5" applyFont="1" applyFill="1" applyBorder="1" applyAlignment="1">
      <alignment vertical="center"/>
    </xf>
    <xf numFmtId="0" fontId="31" fillId="3" borderId="111" xfId="119" applyFont="1" applyFill="1" applyBorder="1" applyAlignment="1">
      <alignment horizontal="center" vertical="center" wrapText="1"/>
    </xf>
    <xf numFmtId="41" fontId="31" fillId="3" borderId="113" xfId="5" applyFont="1" applyFill="1" applyBorder="1" applyAlignment="1">
      <alignment vertical="center"/>
    </xf>
    <xf numFmtId="185" fontId="31" fillId="3" borderId="113" xfId="5" applyNumberFormat="1" applyFont="1" applyFill="1" applyBorder="1" applyAlignment="1">
      <alignment vertical="center"/>
    </xf>
    <xf numFmtId="41" fontId="31" fillId="3" borderId="115" xfId="5" applyFont="1" applyFill="1" applyBorder="1" applyAlignment="1">
      <alignment vertical="center"/>
    </xf>
    <xf numFmtId="41" fontId="31" fillId="3" borderId="97" xfId="5" applyFont="1" applyFill="1" applyBorder="1" applyAlignment="1">
      <alignment vertical="center"/>
    </xf>
    <xf numFmtId="41" fontId="31" fillId="3" borderId="34" xfId="5" applyFont="1" applyFill="1" applyBorder="1" applyAlignment="1">
      <alignment vertical="center"/>
    </xf>
    <xf numFmtId="0" fontId="31" fillId="3" borderId="116" xfId="119" applyFont="1" applyFill="1" applyBorder="1" applyAlignment="1">
      <alignment horizontal="center" vertical="center" wrapText="1"/>
    </xf>
    <xf numFmtId="41" fontId="31" fillId="3" borderId="117" xfId="5" applyFont="1" applyFill="1" applyBorder="1" applyAlignment="1">
      <alignment vertical="center"/>
    </xf>
    <xf numFmtId="185" fontId="31" fillId="3" borderId="117" xfId="5" applyNumberFormat="1" applyFont="1" applyFill="1" applyBorder="1" applyAlignment="1">
      <alignment vertical="center"/>
    </xf>
    <xf numFmtId="0" fontId="31" fillId="3" borderId="121" xfId="119" applyFont="1" applyFill="1" applyBorder="1" applyAlignment="1">
      <alignment horizontal="center" vertical="center" wrapText="1"/>
    </xf>
    <xf numFmtId="0" fontId="29" fillId="0" borderId="0" xfId="119" applyFont="1" applyBorder="1" applyAlignment="1">
      <alignment vertical="center"/>
    </xf>
    <xf numFmtId="41" fontId="31" fillId="0" borderId="125" xfId="5" applyFont="1" applyFill="1" applyBorder="1" applyAlignment="1">
      <alignment vertical="center"/>
    </xf>
    <xf numFmtId="185" fontId="31" fillId="3" borderId="125" xfId="5" applyNumberFormat="1" applyFont="1" applyFill="1" applyBorder="1" applyAlignment="1">
      <alignment vertical="center"/>
    </xf>
    <xf numFmtId="41" fontId="31" fillId="0" borderId="129" xfId="5" applyFont="1" applyFill="1" applyBorder="1" applyAlignment="1">
      <alignment vertical="center"/>
    </xf>
    <xf numFmtId="41" fontId="31" fillId="0" borderId="104" xfId="5" applyFont="1" applyFill="1" applyBorder="1" applyAlignment="1">
      <alignment vertical="center"/>
    </xf>
    <xf numFmtId="185" fontId="31" fillId="0" borderId="104" xfId="5" applyNumberFormat="1" applyFont="1" applyFill="1" applyBorder="1" applyAlignment="1">
      <alignment vertical="center"/>
    </xf>
    <xf numFmtId="41" fontId="31" fillId="0" borderId="106" xfId="5" applyFont="1" applyFill="1" applyBorder="1" applyAlignment="1">
      <alignment vertical="center"/>
    </xf>
    <xf numFmtId="41" fontId="31" fillId="0" borderId="108" xfId="5" applyFont="1" applyFill="1" applyBorder="1" applyAlignment="1">
      <alignment vertical="center"/>
    </xf>
    <xf numFmtId="185" fontId="31" fillId="0" borderId="108" xfId="5" applyNumberFormat="1" applyFont="1" applyFill="1" applyBorder="1" applyAlignment="1">
      <alignment vertical="center"/>
    </xf>
    <xf numFmtId="41" fontId="31" fillId="0" borderId="110" xfId="5" applyFont="1" applyFill="1" applyBorder="1" applyAlignment="1">
      <alignment vertical="center"/>
    </xf>
    <xf numFmtId="41" fontId="31" fillId="0" borderId="113" xfId="5" applyFont="1" applyFill="1" applyBorder="1" applyAlignment="1">
      <alignment vertical="center"/>
    </xf>
    <xf numFmtId="41" fontId="31" fillId="0" borderId="115" xfId="5" applyFont="1" applyFill="1" applyBorder="1" applyAlignment="1">
      <alignment vertical="center"/>
    </xf>
    <xf numFmtId="0" fontId="31" fillId="0" borderId="131" xfId="119" applyFont="1" applyFill="1" applyBorder="1" applyAlignment="1">
      <alignment horizontal="center" vertical="center" wrapText="1"/>
    </xf>
    <xf numFmtId="41" fontId="31" fillId="0" borderId="117" xfId="5" applyFont="1" applyFill="1" applyBorder="1" applyAlignment="1">
      <alignment vertical="center"/>
    </xf>
    <xf numFmtId="0" fontId="31" fillId="0" borderId="134" xfId="119" applyFont="1" applyFill="1" applyBorder="1" applyAlignment="1">
      <alignment horizontal="center" vertical="center" wrapText="1"/>
    </xf>
    <xf numFmtId="41" fontId="31" fillId="0" borderId="139" xfId="5" applyFont="1" applyFill="1" applyBorder="1" applyAlignment="1">
      <alignment vertical="center"/>
    </xf>
    <xf numFmtId="41" fontId="31" fillId="0" borderId="102" xfId="5" applyFont="1" applyFill="1" applyBorder="1" applyAlignment="1">
      <alignment vertical="center"/>
    </xf>
    <xf numFmtId="0" fontId="31" fillId="0" borderId="121" xfId="119" applyFont="1" applyFill="1" applyBorder="1" applyAlignment="1">
      <alignment horizontal="center" vertical="center" wrapText="1"/>
    </xf>
    <xf numFmtId="41" fontId="31" fillId="0" borderId="140" xfId="5" applyFont="1" applyFill="1" applyBorder="1" applyAlignment="1">
      <alignment vertical="center"/>
    </xf>
    <xf numFmtId="0" fontId="31" fillId="0" borderId="142" xfId="119" applyFont="1" applyFill="1" applyBorder="1" applyAlignment="1">
      <alignment horizontal="center" vertical="center" wrapText="1"/>
    </xf>
    <xf numFmtId="41" fontId="31" fillId="0" borderId="143" xfId="5" applyFont="1" applyFill="1" applyBorder="1" applyAlignment="1">
      <alignment vertical="center"/>
    </xf>
    <xf numFmtId="41" fontId="31" fillId="0" borderId="145" xfId="5" applyFont="1" applyFill="1" applyBorder="1" applyAlignment="1">
      <alignment vertical="center"/>
    </xf>
    <xf numFmtId="185" fontId="31" fillId="0" borderId="145" xfId="5" applyNumberFormat="1" applyFont="1" applyFill="1" applyBorder="1" applyAlignment="1">
      <alignment vertical="center"/>
    </xf>
    <xf numFmtId="41" fontId="31" fillId="0" borderId="148" xfId="5" applyFont="1" applyFill="1" applyBorder="1" applyAlignment="1">
      <alignment vertical="center"/>
    </xf>
    <xf numFmtId="41" fontId="31" fillId="0" borderId="133" xfId="5" applyFont="1" applyFill="1" applyBorder="1" applyAlignment="1">
      <alignment vertical="center"/>
    </xf>
    <xf numFmtId="41" fontId="31" fillId="0" borderId="104" xfId="120" applyFont="1" applyFill="1" applyBorder="1" applyAlignment="1">
      <alignment vertical="center"/>
    </xf>
    <xf numFmtId="0" fontId="31" fillId="3" borderId="72" xfId="119" applyFont="1" applyFill="1" applyBorder="1" applyAlignment="1">
      <alignment horizontal="center" vertical="center" wrapText="1"/>
    </xf>
    <xf numFmtId="41" fontId="31" fillId="3" borderId="139" xfId="5" applyFont="1" applyFill="1" applyBorder="1" applyAlignment="1">
      <alignment vertical="center"/>
    </xf>
    <xf numFmtId="185" fontId="31" fillId="3" borderId="139" xfId="5" applyNumberFormat="1" applyFont="1" applyFill="1" applyBorder="1" applyAlignment="1">
      <alignment vertical="center"/>
    </xf>
    <xf numFmtId="41" fontId="31" fillId="3" borderId="39" xfId="5" applyFont="1" applyFill="1" applyBorder="1" applyAlignment="1">
      <alignment vertical="center"/>
    </xf>
    <xf numFmtId="0" fontId="29" fillId="0" borderId="142" xfId="119" applyFont="1" applyBorder="1" applyAlignment="1">
      <alignment horizontal="center" vertical="center"/>
    </xf>
    <xf numFmtId="41" fontId="19" fillId="0" borderId="145" xfId="5" applyFont="1" applyBorder="1" applyAlignment="1">
      <alignment vertical="center"/>
    </xf>
    <xf numFmtId="185" fontId="31" fillId="3" borderId="145" xfId="5" applyNumberFormat="1" applyFont="1" applyFill="1" applyBorder="1" applyAlignment="1">
      <alignment vertical="center"/>
    </xf>
    <xf numFmtId="41" fontId="19" fillId="0" borderId="148" xfId="5" applyFont="1" applyBorder="1" applyAlignment="1">
      <alignment vertical="center"/>
    </xf>
    <xf numFmtId="0" fontId="31" fillId="3" borderId="124" xfId="119" applyFont="1" applyFill="1" applyBorder="1" applyAlignment="1">
      <alignment horizontal="center" vertical="center" wrapText="1"/>
    </xf>
    <xf numFmtId="41" fontId="31" fillId="3" borderId="125" xfId="5" applyFont="1" applyFill="1" applyBorder="1" applyAlignment="1">
      <alignment vertical="center"/>
    </xf>
    <xf numFmtId="41" fontId="31" fillId="3" borderId="129" xfId="5" applyFont="1" applyFill="1" applyBorder="1" applyAlignment="1">
      <alignment vertical="center"/>
    </xf>
    <xf numFmtId="185" fontId="31" fillId="3" borderId="104" xfId="5" applyNumberFormat="1" applyFont="1" applyFill="1" applyBorder="1">
      <alignment vertical="center"/>
    </xf>
    <xf numFmtId="41" fontId="31" fillId="3" borderId="155" xfId="5" applyFont="1" applyFill="1" applyBorder="1" applyAlignment="1">
      <alignment vertical="center"/>
    </xf>
    <xf numFmtId="41" fontId="31" fillId="3" borderId="8" xfId="5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9" fillId="0" borderId="0" xfId="83">
      <alignment vertical="center"/>
    </xf>
    <xf numFmtId="0" fontId="19" fillId="0" borderId="0" xfId="83" applyAlignment="1">
      <alignment horizontal="center" vertical="center"/>
    </xf>
    <xf numFmtId="177" fontId="19" fillId="0" borderId="0" xfId="83" applyNumberFormat="1" applyFont="1">
      <alignment vertical="center"/>
    </xf>
    <xf numFmtId="2" fontId="19" fillId="0" borderId="0" xfId="83" applyNumberFormat="1" applyFont="1">
      <alignment vertical="center"/>
    </xf>
    <xf numFmtId="183" fontId="19" fillId="0" borderId="0" xfId="83" applyNumberFormat="1" applyFont="1">
      <alignment vertical="center"/>
    </xf>
    <xf numFmtId="41" fontId="29" fillId="0" borderId="0" xfId="5" applyFont="1">
      <alignment vertical="center"/>
    </xf>
    <xf numFmtId="2" fontId="29" fillId="0" borderId="0" xfId="5" applyNumberFormat="1" applyFont="1">
      <alignment vertical="center"/>
    </xf>
    <xf numFmtId="0" fontId="30" fillId="5" borderId="78" xfId="119" applyFont="1" applyFill="1" applyBorder="1" applyAlignment="1">
      <alignment horizontal="center" vertical="center" wrapText="1"/>
    </xf>
    <xf numFmtId="41" fontId="30" fillId="5" borderId="82" xfId="5" applyFont="1" applyFill="1" applyBorder="1" applyAlignment="1">
      <alignment horizontal="center" vertical="center"/>
    </xf>
    <xf numFmtId="184" fontId="30" fillId="5" borderId="158" xfId="5" applyNumberFormat="1" applyFont="1" applyFill="1" applyBorder="1" applyAlignment="1">
      <alignment horizontal="center" vertical="center"/>
    </xf>
    <xf numFmtId="0" fontId="19" fillId="0" borderId="86" xfId="83" applyFont="1" applyBorder="1" applyAlignment="1">
      <alignment horizontal="center" vertical="center"/>
    </xf>
    <xf numFmtId="41" fontId="29" fillId="0" borderId="74" xfId="5" applyFont="1" applyBorder="1">
      <alignment vertical="center"/>
    </xf>
    <xf numFmtId="41" fontId="29" fillId="0" borderId="139" xfId="5" applyFont="1" applyBorder="1">
      <alignment vertical="center"/>
    </xf>
    <xf numFmtId="185" fontId="19" fillId="0" borderId="139" xfId="83" applyNumberFormat="1" applyFont="1" applyBorder="1">
      <alignment vertical="center"/>
    </xf>
    <xf numFmtId="0" fontId="19" fillId="0" borderId="39" xfId="83" applyFont="1" applyBorder="1">
      <alignment vertical="center"/>
    </xf>
    <xf numFmtId="0" fontId="19" fillId="0" borderId="4" xfId="83" applyFont="1" applyBorder="1" applyAlignment="1">
      <alignment horizontal="center" vertical="center"/>
    </xf>
    <xf numFmtId="0" fontId="19" fillId="0" borderId="100" xfId="83" applyFont="1" applyBorder="1" applyAlignment="1">
      <alignment horizontal="center" vertical="center"/>
    </xf>
    <xf numFmtId="41" fontId="29" fillId="0" borderId="140" xfId="5" applyFont="1" applyBorder="1">
      <alignment vertical="center"/>
    </xf>
    <xf numFmtId="41" fontId="29" fillId="0" borderId="136" xfId="5" applyFont="1" applyBorder="1">
      <alignment vertical="center"/>
    </xf>
    <xf numFmtId="185" fontId="19" fillId="0" borderId="136" xfId="83" applyNumberFormat="1" applyFont="1" applyBorder="1">
      <alignment vertical="center"/>
    </xf>
    <xf numFmtId="0" fontId="19" fillId="0" borderId="5" xfId="83" applyFont="1" applyBorder="1">
      <alignment vertical="center"/>
    </xf>
    <xf numFmtId="0" fontId="19" fillId="0" borderId="116" xfId="83" applyFont="1" applyBorder="1" applyAlignment="1">
      <alignment horizontal="center" vertical="center"/>
    </xf>
    <xf numFmtId="41" fontId="19" fillId="0" borderId="161" xfId="5" applyFont="1" applyFill="1" applyBorder="1">
      <alignment vertical="center"/>
    </xf>
    <xf numFmtId="41" fontId="19" fillId="0" borderId="117" xfId="5" applyFont="1" applyBorder="1">
      <alignment vertical="center"/>
    </xf>
    <xf numFmtId="185" fontId="19" fillId="0" borderId="117" xfId="83" applyNumberFormat="1" applyFont="1" applyFill="1" applyBorder="1">
      <alignment vertical="center"/>
    </xf>
    <xf numFmtId="0" fontId="19" fillId="0" borderId="162" xfId="83" applyFont="1" applyBorder="1">
      <alignment vertical="center"/>
    </xf>
    <xf numFmtId="0" fontId="19" fillId="0" borderId="121" xfId="83" applyFont="1" applyBorder="1" applyAlignment="1">
      <alignment horizontal="center" vertical="center"/>
    </xf>
    <xf numFmtId="41" fontId="19" fillId="0" borderId="133" xfId="5" applyFont="1" applyFill="1" applyBorder="1">
      <alignment vertical="center"/>
    </xf>
    <xf numFmtId="41" fontId="19" fillId="0" borderId="108" xfId="5" applyFont="1" applyBorder="1">
      <alignment vertical="center"/>
    </xf>
    <xf numFmtId="185" fontId="19" fillId="0" borderId="108" xfId="83" applyNumberFormat="1" applyFont="1" applyFill="1" applyBorder="1">
      <alignment vertical="center"/>
    </xf>
    <xf numFmtId="0" fontId="19" fillId="0" borderId="110" xfId="83" applyFont="1" applyBorder="1">
      <alignment vertical="center"/>
    </xf>
    <xf numFmtId="41" fontId="19" fillId="0" borderId="133" xfId="5" applyFont="1" applyBorder="1">
      <alignment vertical="center"/>
    </xf>
    <xf numFmtId="185" fontId="19" fillId="0" borderId="108" xfId="83" applyNumberFormat="1" applyFont="1" applyBorder="1">
      <alignment vertical="center"/>
    </xf>
    <xf numFmtId="0" fontId="19" fillId="0" borderId="134" xfId="83" applyFont="1" applyBorder="1" applyAlignment="1">
      <alignment horizontal="center" vertical="center"/>
    </xf>
    <xf numFmtId="41" fontId="19" fillId="0" borderId="135" xfId="5" applyFont="1" applyBorder="1">
      <alignment vertical="center"/>
    </xf>
    <xf numFmtId="41" fontId="19" fillId="0" borderId="113" xfId="5" applyFont="1" applyBorder="1">
      <alignment vertical="center"/>
    </xf>
    <xf numFmtId="185" fontId="19" fillId="0" borderId="113" xfId="83" applyNumberFormat="1" applyFont="1" applyBorder="1">
      <alignment vertical="center"/>
    </xf>
    <xf numFmtId="0" fontId="19" fillId="0" borderId="115" xfId="83" applyFont="1" applyBorder="1">
      <alignment vertical="center"/>
    </xf>
    <xf numFmtId="0" fontId="19" fillId="0" borderId="137" xfId="83" applyFont="1" applyBorder="1" applyAlignment="1">
      <alignment horizontal="center" vertical="center"/>
    </xf>
    <xf numFmtId="41" fontId="29" fillId="0" borderId="96" xfId="5" applyFont="1" applyBorder="1">
      <alignment vertical="center"/>
    </xf>
    <xf numFmtId="41" fontId="29" fillId="0" borderId="97" xfId="5" applyFont="1" applyBorder="1">
      <alignment vertical="center"/>
    </xf>
    <xf numFmtId="185" fontId="19" fillId="0" borderId="97" xfId="83" applyNumberFormat="1" applyFont="1" applyBorder="1">
      <alignment vertical="center"/>
    </xf>
    <xf numFmtId="0" fontId="19" fillId="0" borderId="34" xfId="83" applyFont="1" applyBorder="1">
      <alignment vertical="center"/>
    </xf>
    <xf numFmtId="0" fontId="19" fillId="0" borderId="131" xfId="83" applyFont="1" applyBorder="1" applyAlignment="1">
      <alignment horizontal="center" vertical="center"/>
    </xf>
    <xf numFmtId="41" fontId="19" fillId="0" borderId="102" xfId="5" applyFont="1" applyFill="1" applyBorder="1">
      <alignment vertical="center"/>
    </xf>
    <xf numFmtId="41" fontId="19" fillId="0" borderId="104" xfId="5" applyFont="1" applyBorder="1">
      <alignment vertical="center"/>
    </xf>
    <xf numFmtId="185" fontId="19" fillId="0" borderId="104" xfId="83" applyNumberFormat="1" applyFont="1" applyFill="1" applyBorder="1">
      <alignment vertical="center"/>
    </xf>
    <xf numFmtId="0" fontId="19" fillId="0" borderId="106" xfId="83" applyFont="1" applyBorder="1">
      <alignment vertical="center"/>
    </xf>
    <xf numFmtId="41" fontId="19" fillId="0" borderId="108" xfId="5" applyFont="1" applyFill="1" applyBorder="1">
      <alignment vertical="center"/>
    </xf>
    <xf numFmtId="0" fontId="19" fillId="0" borderId="131" xfId="83" applyFont="1" applyFill="1" applyBorder="1" applyAlignment="1">
      <alignment horizontal="center" vertical="center"/>
    </xf>
    <xf numFmtId="41" fontId="19" fillId="0" borderId="104" xfId="5" applyFont="1" applyFill="1" applyBorder="1">
      <alignment vertical="center"/>
    </xf>
    <xf numFmtId="0" fontId="19" fillId="0" borderId="121" xfId="83" applyFont="1" applyFill="1" applyBorder="1" applyAlignment="1">
      <alignment horizontal="center" vertical="center"/>
    </xf>
    <xf numFmtId="41" fontId="19" fillId="0" borderId="135" xfId="5" applyFont="1" applyFill="1" applyBorder="1">
      <alignment vertical="center"/>
    </xf>
    <xf numFmtId="41" fontId="19" fillId="0" borderId="113" xfId="5" applyFont="1" applyFill="1" applyBorder="1">
      <alignment vertical="center"/>
    </xf>
    <xf numFmtId="0" fontId="19" fillId="0" borderId="164" xfId="83" applyFont="1" applyBorder="1" applyAlignment="1">
      <alignment horizontal="center" vertical="center"/>
    </xf>
    <xf numFmtId="185" fontId="19" fillId="0" borderId="104" xfId="83" applyNumberFormat="1" applyFont="1" applyBorder="1">
      <alignment vertical="center"/>
    </xf>
    <xf numFmtId="41" fontId="19" fillId="0" borderId="136" xfId="5" applyFont="1" applyBorder="1">
      <alignment vertical="center"/>
    </xf>
    <xf numFmtId="0" fontId="19" fillId="0" borderId="165" xfId="83" applyFont="1" applyBorder="1" applyAlignment="1">
      <alignment horizontal="center" vertical="center"/>
    </xf>
    <xf numFmtId="41" fontId="19" fillId="0" borderId="108" xfId="5" applyNumberFormat="1" applyFont="1" applyBorder="1">
      <alignment vertical="center"/>
    </xf>
    <xf numFmtId="0" fontId="19" fillId="0" borderId="142" xfId="83" applyFont="1" applyBorder="1" applyAlignment="1">
      <alignment horizontal="center" vertical="center"/>
    </xf>
    <xf numFmtId="0" fontId="19" fillId="0" borderId="148" xfId="83" applyFont="1" applyBorder="1">
      <alignment vertical="center"/>
    </xf>
    <xf numFmtId="0" fontId="19" fillId="0" borderId="124" xfId="83" applyFont="1" applyFill="1" applyBorder="1" applyAlignment="1">
      <alignment horizontal="center" vertical="center"/>
    </xf>
    <xf numFmtId="0" fontId="19" fillId="0" borderId="129" xfId="83" applyFont="1" applyBorder="1">
      <alignment vertical="center"/>
    </xf>
    <xf numFmtId="41" fontId="19" fillId="0" borderId="102" xfId="5" applyFont="1" applyBorder="1">
      <alignment vertical="center"/>
    </xf>
    <xf numFmtId="185" fontId="19" fillId="3" borderId="136" xfId="83" applyNumberFormat="1" applyFont="1" applyFill="1" applyBorder="1">
      <alignment vertical="center"/>
    </xf>
    <xf numFmtId="185" fontId="19" fillId="3" borderId="113" xfId="83" applyNumberFormat="1" applyFont="1" applyFill="1" applyBorder="1">
      <alignment vertical="center"/>
    </xf>
    <xf numFmtId="41" fontId="31" fillId="0" borderId="113" xfId="122" applyNumberFormat="1" applyFont="1" applyFill="1" applyBorder="1" applyAlignment="1">
      <alignment horizontal="center" vertical="center" wrapText="1"/>
    </xf>
    <xf numFmtId="185" fontId="19" fillId="0" borderId="117" xfId="83" applyNumberFormat="1" applyFont="1" applyBorder="1">
      <alignment vertical="center"/>
    </xf>
    <xf numFmtId="41" fontId="31" fillId="0" borderId="108" xfId="122" applyNumberFormat="1" applyFont="1" applyFill="1" applyBorder="1" applyAlignment="1">
      <alignment horizontal="center" vertical="center" wrapText="1"/>
    </xf>
    <xf numFmtId="41" fontId="31" fillId="0" borderId="155" xfId="122" applyNumberFormat="1" applyFont="1" applyFill="1" applyBorder="1" applyAlignment="1">
      <alignment horizontal="center" vertical="center" wrapText="1"/>
    </xf>
    <xf numFmtId="41" fontId="19" fillId="0" borderId="145" xfId="5" applyFont="1" applyBorder="1">
      <alignment vertical="center"/>
    </xf>
    <xf numFmtId="185" fontId="19" fillId="0" borderId="145" xfId="83" applyNumberFormat="1" applyFont="1" applyBorder="1">
      <alignment vertical="center"/>
    </xf>
    <xf numFmtId="0" fontId="33" fillId="3" borderId="0" xfId="119" applyFont="1" applyFill="1" applyAlignment="1">
      <alignment horizontal="left" vertical="center"/>
    </xf>
    <xf numFmtId="0" fontId="29" fillId="3" borderId="0" xfId="119" applyFont="1" applyFill="1" applyAlignment="1">
      <alignment vertical="center"/>
    </xf>
    <xf numFmtId="41" fontId="30" fillId="3" borderId="0" xfId="123" applyFont="1" applyFill="1" applyBorder="1" applyAlignment="1">
      <alignment horizontal="center" vertical="center"/>
    </xf>
    <xf numFmtId="41" fontId="29" fillId="3" borderId="0" xfId="123" applyFont="1" applyFill="1" applyBorder="1" applyAlignment="1">
      <alignment vertical="center"/>
    </xf>
    <xf numFmtId="41" fontId="29" fillId="3" borderId="0" xfId="123" applyFont="1" applyFill="1" applyAlignment="1">
      <alignment vertical="center"/>
    </xf>
    <xf numFmtId="41" fontId="29" fillId="3" borderId="0" xfId="119" applyNumberFormat="1" applyFont="1" applyFill="1" applyAlignment="1">
      <alignment vertical="center"/>
    </xf>
    <xf numFmtId="0" fontId="29" fillId="3" borderId="0" xfId="119" applyFont="1" applyFill="1" applyAlignment="1">
      <alignment horizontal="right"/>
    </xf>
    <xf numFmtId="41" fontId="29" fillId="3" borderId="0" xfId="123" applyFont="1" applyFill="1" applyAlignment="1">
      <alignment horizontal="right"/>
    </xf>
    <xf numFmtId="41" fontId="30" fillId="4" borderId="137" xfId="123" applyFont="1" applyFill="1" applyBorder="1" applyAlignment="1">
      <alignment horizontal="center" vertical="center"/>
    </xf>
    <xf numFmtId="41" fontId="30" fillId="4" borderId="95" xfId="124" applyFont="1" applyFill="1" applyBorder="1" applyAlignment="1">
      <alignment horizontal="center" vertical="center"/>
    </xf>
    <xf numFmtId="41" fontId="30" fillId="4" borderId="137" xfId="124" applyFont="1" applyFill="1" applyBorder="1" applyAlignment="1">
      <alignment horizontal="center" vertical="center"/>
    </xf>
    <xf numFmtId="0" fontId="30" fillId="3" borderId="55" xfId="119" applyFont="1" applyFill="1" applyBorder="1" applyAlignment="1">
      <alignment horizontal="center" vertical="center"/>
    </xf>
    <xf numFmtId="0" fontId="30" fillId="3" borderId="13" xfId="119" applyFont="1" applyFill="1" applyBorder="1" applyAlignment="1">
      <alignment horizontal="center" vertical="center"/>
    </xf>
    <xf numFmtId="0" fontId="30" fillId="3" borderId="180" xfId="119" applyFont="1" applyFill="1" applyBorder="1" applyAlignment="1">
      <alignment horizontal="center" vertical="center"/>
    </xf>
    <xf numFmtId="41" fontId="30" fillId="3" borderId="73" xfId="124" applyFont="1" applyFill="1" applyBorder="1" applyAlignment="1">
      <alignment horizontal="center" vertical="center"/>
    </xf>
    <xf numFmtId="185" fontId="30" fillId="3" borderId="181" xfId="123" applyNumberFormat="1" applyFont="1" applyFill="1" applyBorder="1" applyAlignment="1">
      <alignment vertical="center"/>
    </xf>
    <xf numFmtId="0" fontId="30" fillId="0" borderId="37" xfId="119" applyFont="1" applyFill="1" applyBorder="1" applyAlignment="1">
      <alignment horizontal="center" vertical="center"/>
    </xf>
    <xf numFmtId="0" fontId="30" fillId="0" borderId="39" xfId="119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3" fillId="0" borderId="0" xfId="119" applyFont="1" applyFill="1" applyBorder="1" applyAlignment="1">
      <alignment horizontal="left" vertical="center"/>
    </xf>
    <xf numFmtId="0" fontId="29" fillId="0" borderId="0" xfId="119" applyFont="1" applyFill="1" applyBorder="1" applyAlignment="1">
      <alignment vertical="center"/>
    </xf>
    <xf numFmtId="0" fontId="29" fillId="0" borderId="0" xfId="119" applyFont="1" applyFill="1" applyBorder="1" applyAlignment="1">
      <alignment horizontal="left" vertical="center"/>
    </xf>
    <xf numFmtId="41" fontId="30" fillId="0" borderId="0" xfId="131" applyFont="1" applyFill="1" applyBorder="1" applyAlignment="1">
      <alignment horizontal="center" vertical="center" wrapText="1"/>
    </xf>
    <xf numFmtId="41" fontId="29" fillId="0" borderId="0" xfId="131" applyNumberFormat="1" applyFont="1" applyFill="1" applyBorder="1" applyAlignment="1">
      <alignment vertical="center"/>
    </xf>
    <xf numFmtId="41" fontId="29" fillId="0" borderId="0" xfId="131" applyFont="1" applyFill="1" applyBorder="1" applyAlignment="1">
      <alignment horizontal="right" vertical="center"/>
    </xf>
    <xf numFmtId="187" fontId="29" fillId="0" borderId="0" xfId="131" applyNumberFormat="1" applyFont="1" applyFill="1" applyBorder="1" applyAlignment="1">
      <alignment vertical="center"/>
    </xf>
    <xf numFmtId="41" fontId="29" fillId="0" borderId="0" xfId="131" applyFont="1" applyFill="1" applyBorder="1" applyAlignment="1">
      <alignment vertical="center"/>
    </xf>
    <xf numFmtId="0" fontId="29" fillId="0" borderId="0" xfId="119" applyFont="1" applyFill="1" applyBorder="1" applyAlignment="1">
      <alignment horizontal="center" vertical="center"/>
    </xf>
    <xf numFmtId="0" fontId="29" fillId="0" borderId="0" xfId="119" applyFont="1" applyFill="1" applyBorder="1">
      <alignment vertical="center"/>
    </xf>
    <xf numFmtId="0" fontId="33" fillId="0" borderId="0" xfId="119" applyFont="1" applyFill="1" applyAlignment="1">
      <alignment horizontal="left" vertical="center"/>
    </xf>
    <xf numFmtId="0" fontId="29" fillId="0" borderId="0" xfId="119" applyFont="1" applyFill="1" applyAlignment="1">
      <alignment vertical="center"/>
    </xf>
    <xf numFmtId="0" fontId="29" fillId="0" borderId="0" xfId="119" applyFont="1" applyFill="1" applyAlignment="1">
      <alignment vertical="center" shrinkToFit="1"/>
    </xf>
    <xf numFmtId="0" fontId="29" fillId="0" borderId="0" xfId="119" applyFont="1" applyFill="1" applyBorder="1" applyAlignment="1">
      <alignment horizontal="center" vertical="center" shrinkToFit="1"/>
    </xf>
    <xf numFmtId="41" fontId="29" fillId="0" borderId="0" xfId="131" applyFont="1" applyFill="1" applyAlignment="1">
      <alignment horizontal="center" vertical="center"/>
    </xf>
    <xf numFmtId="41" fontId="29" fillId="0" borderId="0" xfId="5" applyFont="1" applyFill="1" applyAlignment="1">
      <alignment vertical="center"/>
    </xf>
    <xf numFmtId="41" fontId="29" fillId="0" borderId="0" xfId="131" applyFont="1" applyFill="1" applyBorder="1">
      <alignment vertical="center"/>
    </xf>
    <xf numFmtId="41" fontId="29" fillId="0" borderId="0" xfId="131" applyFont="1" applyFill="1" applyBorder="1" applyAlignment="1">
      <alignment horizontal="center" vertical="center"/>
    </xf>
    <xf numFmtId="41" fontId="29" fillId="0" borderId="0" xfId="131" applyNumberFormat="1" applyFont="1" applyFill="1" applyBorder="1" applyAlignment="1"/>
    <xf numFmtId="0" fontId="34" fillId="6" borderId="42" xfId="119" applyFont="1" applyFill="1" applyBorder="1" applyAlignment="1">
      <alignment horizontal="center" vertical="center"/>
    </xf>
    <xf numFmtId="0" fontId="30" fillId="6" borderId="194" xfId="119" applyFont="1" applyFill="1" applyBorder="1" applyAlignment="1">
      <alignment horizontal="center" vertical="center"/>
    </xf>
    <xf numFmtId="0" fontId="30" fillId="6" borderId="12" xfId="119" applyFont="1" applyFill="1" applyBorder="1" applyAlignment="1">
      <alignment horizontal="center" vertical="center"/>
    </xf>
    <xf numFmtId="0" fontId="37" fillId="6" borderId="17" xfId="119" applyFont="1" applyFill="1" applyBorder="1" applyAlignment="1">
      <alignment horizontal="center" vertical="center" wrapText="1"/>
    </xf>
    <xf numFmtId="41" fontId="30" fillId="6" borderId="14" xfId="131" applyNumberFormat="1" applyFont="1" applyFill="1" applyBorder="1" applyAlignment="1">
      <alignment horizontal="center" vertical="center"/>
    </xf>
    <xf numFmtId="41" fontId="31" fillId="0" borderId="39" xfId="5" applyFont="1" applyFill="1" applyBorder="1" applyAlignment="1">
      <alignment vertical="center"/>
    </xf>
    <xf numFmtId="0" fontId="31" fillId="3" borderId="142" xfId="119" applyFont="1" applyFill="1" applyBorder="1" applyAlignment="1">
      <alignment horizontal="center" vertical="center" wrapText="1"/>
    </xf>
    <xf numFmtId="41" fontId="31" fillId="3" borderId="145" xfId="5" applyFont="1" applyFill="1" applyBorder="1" applyAlignment="1">
      <alignment vertical="center"/>
    </xf>
    <xf numFmtId="41" fontId="31" fillId="3" borderId="148" xfId="5" applyFont="1" applyFill="1" applyBorder="1" applyAlignment="1">
      <alignment vertical="center"/>
    </xf>
    <xf numFmtId="0" fontId="31" fillId="0" borderId="73" xfId="119" applyFont="1" applyFill="1" applyBorder="1" applyAlignment="1">
      <alignment horizontal="center" vertical="center" wrapText="1"/>
    </xf>
    <xf numFmtId="185" fontId="31" fillId="0" borderId="139" xfId="5" applyNumberFormat="1" applyFont="1" applyFill="1" applyBorder="1" applyAlignment="1">
      <alignment vertical="center"/>
    </xf>
    <xf numFmtId="0" fontId="31" fillId="0" borderId="124" xfId="119" applyFont="1" applyFill="1" applyBorder="1" applyAlignment="1">
      <alignment horizontal="center" vertical="center" wrapText="1"/>
    </xf>
    <xf numFmtId="185" fontId="31" fillId="0" borderId="125" xfId="5" applyNumberFormat="1" applyFont="1" applyFill="1" applyBorder="1" applyAlignment="1">
      <alignment vertical="center"/>
    </xf>
    <xf numFmtId="41" fontId="31" fillId="0" borderId="155" xfId="5" applyFont="1" applyFill="1" applyBorder="1" applyAlignment="1">
      <alignment vertical="center"/>
    </xf>
    <xf numFmtId="185" fontId="31" fillId="3" borderId="145" xfId="5" applyNumberFormat="1" applyFont="1" applyFill="1" applyBorder="1">
      <alignment vertical="center"/>
    </xf>
    <xf numFmtId="0" fontId="19" fillId="0" borderId="6" xfId="83" applyFont="1" applyBorder="1" applyAlignment="1">
      <alignment horizontal="center" vertical="center"/>
    </xf>
    <xf numFmtId="41" fontId="19" fillId="0" borderId="143" xfId="5" applyFont="1" applyBorder="1">
      <alignment vertical="center"/>
    </xf>
    <xf numFmtId="41" fontId="29" fillId="0" borderId="242" xfId="5" applyFont="1" applyFill="1" applyBorder="1">
      <alignment vertical="center"/>
    </xf>
    <xf numFmtId="41" fontId="29" fillId="0" borderId="125" xfId="5" applyFont="1" applyFill="1" applyBorder="1">
      <alignment vertical="center"/>
    </xf>
    <xf numFmtId="185" fontId="19" fillId="0" borderId="125" xfId="83" applyNumberFormat="1" applyFont="1" applyFill="1" applyBorder="1">
      <alignment vertical="center"/>
    </xf>
    <xf numFmtId="0" fontId="19" fillId="0" borderId="142" xfId="83" applyFont="1" applyFill="1" applyBorder="1" applyAlignment="1">
      <alignment horizontal="center" vertical="center"/>
    </xf>
    <xf numFmtId="41" fontId="19" fillId="0" borderId="143" xfId="5" applyFont="1" applyFill="1" applyBorder="1">
      <alignment vertical="center"/>
    </xf>
    <xf numFmtId="41" fontId="19" fillId="0" borderId="145" xfId="5" applyFont="1" applyFill="1" applyBorder="1">
      <alignment vertical="center"/>
    </xf>
    <xf numFmtId="185" fontId="19" fillId="0" borderId="145" xfId="83" applyNumberFormat="1" applyFont="1" applyFill="1" applyBorder="1">
      <alignment vertical="center"/>
    </xf>
    <xf numFmtId="0" fontId="19" fillId="0" borderId="190" xfId="83" applyFont="1" applyBorder="1" applyAlignment="1">
      <alignment horizontal="center" vertical="center"/>
    </xf>
    <xf numFmtId="185" fontId="19" fillId="0" borderId="125" xfId="83" applyNumberFormat="1" applyFont="1" applyBorder="1">
      <alignment vertical="center"/>
    </xf>
    <xf numFmtId="0" fontId="19" fillId="0" borderId="205" xfId="83" applyFont="1" applyBorder="1" applyAlignment="1">
      <alignment horizontal="center" vertical="center"/>
    </xf>
    <xf numFmtId="0" fontId="19" fillId="0" borderId="124" xfId="83" applyFont="1" applyBorder="1" applyAlignment="1">
      <alignment horizontal="center" vertical="center"/>
    </xf>
    <xf numFmtId="41" fontId="29" fillId="0" borderId="125" xfId="5" applyFont="1" applyBorder="1">
      <alignment vertical="center"/>
    </xf>
    <xf numFmtId="41" fontId="29" fillId="0" borderId="243" xfId="5" applyFont="1" applyBorder="1">
      <alignment vertical="center"/>
    </xf>
    <xf numFmtId="41" fontId="29" fillId="0" borderId="242" xfId="5" applyFont="1" applyBorder="1">
      <alignment vertical="center"/>
    </xf>
    <xf numFmtId="185" fontId="19" fillId="3" borderId="125" xfId="83" applyNumberFormat="1" applyFont="1" applyFill="1" applyBorder="1">
      <alignment vertical="center"/>
    </xf>
    <xf numFmtId="185" fontId="19" fillId="3" borderId="145" xfId="83" applyNumberFormat="1" applyFont="1" applyFill="1" applyBorder="1">
      <alignment vertical="center"/>
    </xf>
    <xf numFmtId="0" fontId="30" fillId="0" borderId="246" xfId="119" applyFont="1" applyFill="1" applyBorder="1" applyAlignment="1">
      <alignment vertical="center"/>
    </xf>
    <xf numFmtId="0" fontId="30" fillId="0" borderId="238" xfId="119" applyFont="1" applyFill="1" applyBorder="1" applyAlignment="1">
      <alignment vertical="center"/>
    </xf>
    <xf numFmtId="0" fontId="30" fillId="0" borderId="239" xfId="119" applyFont="1" applyFill="1" applyBorder="1" applyAlignment="1">
      <alignment vertical="center"/>
    </xf>
    <xf numFmtId="0" fontId="30" fillId="0" borderId="238" xfId="119" applyFont="1" applyFill="1" applyBorder="1" applyAlignment="1">
      <alignment horizontal="center" vertical="center"/>
    </xf>
    <xf numFmtId="41" fontId="30" fillId="0" borderId="239" xfId="131" applyNumberFormat="1" applyFont="1" applyFill="1" applyBorder="1" applyAlignment="1">
      <alignment vertical="center"/>
    </xf>
    <xf numFmtId="41" fontId="30" fillId="0" borderId="239" xfId="131" applyFont="1" applyFill="1" applyBorder="1" applyAlignment="1">
      <alignment vertical="center"/>
    </xf>
    <xf numFmtId="188" fontId="30" fillId="0" borderId="247" xfId="131" applyNumberFormat="1" applyFont="1" applyFill="1" applyBorder="1" applyAlignment="1">
      <alignment vertical="center"/>
    </xf>
    <xf numFmtId="41" fontId="31" fillId="0" borderId="237" xfId="131" applyFont="1" applyFill="1" applyBorder="1" applyAlignment="1">
      <alignment horizontal="center" vertical="center"/>
    </xf>
    <xf numFmtId="41" fontId="31" fillId="0" borderId="238" xfId="131" applyFont="1" applyFill="1" applyBorder="1" applyAlignment="1">
      <alignment horizontal="center" vertical="center" wrapText="1"/>
    </xf>
    <xf numFmtId="179" fontId="31" fillId="0" borderId="240" xfId="131" applyNumberFormat="1" applyFont="1" applyFill="1" applyBorder="1" applyAlignment="1">
      <alignment vertical="center" wrapText="1"/>
    </xf>
    <xf numFmtId="186" fontId="29" fillId="0" borderId="128" xfId="2" applyNumberFormat="1" applyFont="1" applyBorder="1" applyAlignment="1">
      <alignment horizontal="right" vertical="center" indent="2"/>
    </xf>
    <xf numFmtId="186" fontId="31" fillId="3" borderId="101" xfId="2" applyNumberFormat="1" applyFont="1" applyFill="1" applyBorder="1" applyAlignment="1">
      <alignment horizontal="right" vertical="center" indent="2"/>
    </xf>
    <xf numFmtId="186" fontId="31" fillId="3" borderId="107" xfId="2" applyNumberFormat="1" applyFont="1" applyFill="1" applyBorder="1" applyAlignment="1">
      <alignment horizontal="right" vertical="center" indent="2"/>
    </xf>
    <xf numFmtId="186" fontId="31" fillId="3" borderId="111" xfId="2" applyNumberFormat="1" applyFont="1" applyFill="1" applyBorder="1" applyAlignment="1">
      <alignment horizontal="right" vertical="center" indent="2"/>
    </xf>
    <xf numFmtId="186" fontId="31" fillId="3" borderId="119" xfId="2" applyNumberFormat="1" applyFont="1" applyFill="1" applyBorder="1" applyAlignment="1">
      <alignment horizontal="right" vertical="center" indent="2"/>
    </xf>
    <xf numFmtId="186" fontId="31" fillId="3" borderId="109" xfId="2" applyNumberFormat="1" applyFont="1" applyFill="1" applyBorder="1" applyAlignment="1">
      <alignment horizontal="right" vertical="center" indent="2"/>
    </xf>
    <xf numFmtId="186" fontId="31" fillId="3" borderId="147" xfId="2" applyNumberFormat="1" applyFont="1" applyFill="1" applyBorder="1" applyAlignment="1">
      <alignment horizontal="right" vertical="center" indent="2"/>
    </xf>
    <xf numFmtId="186" fontId="31" fillId="0" borderId="101" xfId="2" applyNumberFormat="1" applyFont="1" applyFill="1" applyBorder="1" applyAlignment="1">
      <alignment horizontal="right" vertical="center" indent="2"/>
    </xf>
    <xf numFmtId="186" fontId="31" fillId="0" borderId="107" xfId="2" applyNumberFormat="1" applyFont="1" applyFill="1" applyBorder="1" applyAlignment="1">
      <alignment horizontal="right" vertical="center" indent="2"/>
    </xf>
    <xf numFmtId="186" fontId="31" fillId="0" borderId="146" xfId="2" applyNumberFormat="1" applyFont="1" applyFill="1" applyBorder="1" applyAlignment="1">
      <alignment horizontal="right" vertical="center" indent="2"/>
    </xf>
    <xf numFmtId="186" fontId="31" fillId="0" borderId="111" xfId="2" applyNumberFormat="1" applyFont="1" applyFill="1" applyBorder="1" applyAlignment="1">
      <alignment horizontal="right" vertical="center" indent="2"/>
    </xf>
    <xf numFmtId="186" fontId="19" fillId="0" borderId="147" xfId="2" applyNumberFormat="1" applyFont="1" applyBorder="1" applyAlignment="1">
      <alignment horizontal="right" vertical="center" indent="2"/>
    </xf>
    <xf numFmtId="184" fontId="31" fillId="3" borderId="90" xfId="5" applyNumberFormat="1" applyFont="1" applyFill="1" applyBorder="1" applyAlignment="1">
      <alignment horizontal="right" vertical="center" indent="2"/>
    </xf>
    <xf numFmtId="184" fontId="31" fillId="3" borderId="98" xfId="5" applyNumberFormat="1" applyFont="1" applyFill="1" applyBorder="1" applyAlignment="1">
      <alignment horizontal="right" vertical="center" indent="2"/>
    </xf>
    <xf numFmtId="184" fontId="31" fillId="3" borderId="105" xfId="5" applyNumberFormat="1" applyFont="1" applyFill="1" applyBorder="1" applyAlignment="1">
      <alignment horizontal="right" vertical="center" indent="2"/>
    </xf>
    <xf numFmtId="184" fontId="31" fillId="3" borderId="109" xfId="5" applyNumberFormat="1" applyFont="1" applyFill="1" applyBorder="1" applyAlignment="1">
      <alignment horizontal="right" vertical="center" indent="2"/>
    </xf>
    <xf numFmtId="184" fontId="31" fillId="3" borderId="114" xfId="5" applyNumberFormat="1" applyFont="1" applyFill="1" applyBorder="1" applyAlignment="1">
      <alignment horizontal="right" vertical="center" indent="2"/>
    </xf>
    <xf numFmtId="184" fontId="31" fillId="3" borderId="120" xfId="5" applyNumberFormat="1" applyFont="1" applyFill="1" applyBorder="1" applyAlignment="1">
      <alignment horizontal="right" vertical="center" indent="2"/>
    </xf>
    <xf numFmtId="184" fontId="31" fillId="3" borderId="147" xfId="5" applyNumberFormat="1" applyFont="1" applyFill="1" applyBorder="1" applyAlignment="1">
      <alignment horizontal="right" vertical="center" indent="2"/>
    </xf>
    <xf numFmtId="184" fontId="31" fillId="3" borderId="128" xfId="5" applyNumberFormat="1" applyFont="1" applyFill="1" applyBorder="1" applyAlignment="1">
      <alignment horizontal="right" vertical="center" indent="2"/>
    </xf>
    <xf numFmtId="184" fontId="31" fillId="0" borderId="105" xfId="5" applyNumberFormat="1" applyFont="1" applyFill="1" applyBorder="1" applyAlignment="1">
      <alignment horizontal="right" vertical="center" indent="2"/>
    </xf>
    <xf numFmtId="184" fontId="31" fillId="0" borderId="109" xfId="5" applyNumberFormat="1" applyFont="1" applyFill="1" applyBorder="1" applyAlignment="1">
      <alignment horizontal="right" vertical="center" indent="2"/>
    </xf>
    <xf numFmtId="184" fontId="31" fillId="0" borderId="147" xfId="5" applyNumberFormat="1" applyFont="1" applyFill="1" applyBorder="1" applyAlignment="1">
      <alignment horizontal="right" vertical="center" indent="2"/>
    </xf>
    <xf numFmtId="184" fontId="31" fillId="0" borderId="128" xfId="5" applyNumberFormat="1" applyFont="1" applyFill="1" applyBorder="1" applyAlignment="1">
      <alignment horizontal="right" vertical="center" indent="2"/>
    </xf>
    <xf numFmtId="184" fontId="31" fillId="0" borderId="114" xfId="5" applyNumberFormat="1" applyFont="1" applyFill="1" applyBorder="1" applyAlignment="1">
      <alignment horizontal="right" vertical="center" indent="2"/>
    </xf>
    <xf numFmtId="184" fontId="31" fillId="0" borderId="153" xfId="5" applyNumberFormat="1" applyFont="1" applyFill="1" applyBorder="1" applyAlignment="1">
      <alignment horizontal="right" vertical="center" indent="2"/>
    </xf>
    <xf numFmtId="0" fontId="31" fillId="0" borderId="105" xfId="5" applyNumberFormat="1" applyFont="1" applyFill="1" applyBorder="1" applyAlignment="1">
      <alignment horizontal="right" vertical="center" indent="2"/>
    </xf>
    <xf numFmtId="184" fontId="31" fillId="0" borderId="156" xfId="5" applyNumberFormat="1" applyFont="1" applyFill="1" applyBorder="1" applyAlignment="1">
      <alignment horizontal="right" vertical="center" indent="2"/>
    </xf>
    <xf numFmtId="184" fontId="31" fillId="3" borderId="153" xfId="5" applyNumberFormat="1" applyFont="1" applyFill="1" applyBorder="1" applyAlignment="1">
      <alignment horizontal="right" vertical="center" indent="2"/>
    </xf>
    <xf numFmtId="184" fontId="19" fillId="0" borderId="147" xfId="5" applyNumberFormat="1" applyFont="1" applyBorder="1" applyAlignment="1">
      <alignment horizontal="right" vertical="center" indent="2"/>
    </xf>
    <xf numFmtId="184" fontId="22" fillId="3" borderId="128" xfId="5" applyNumberFormat="1" applyFont="1" applyFill="1" applyBorder="1" applyAlignment="1">
      <alignment horizontal="right" vertical="center" indent="2"/>
    </xf>
    <xf numFmtId="184" fontId="31" fillId="3" borderId="156" xfId="5" applyNumberFormat="1" applyFont="1" applyFill="1" applyBorder="1" applyAlignment="1">
      <alignment horizontal="right" vertical="center" indent="2"/>
    </xf>
    <xf numFmtId="186" fontId="29" fillId="0" borderId="160" xfId="2" applyNumberFormat="1" applyFont="1" applyBorder="1" applyAlignment="1">
      <alignment horizontal="right" vertical="center" indent="2"/>
    </xf>
    <xf numFmtId="186" fontId="19" fillId="0" borderId="103" xfId="5" applyNumberFormat="1" applyFont="1" applyBorder="1" applyAlignment="1">
      <alignment horizontal="right" vertical="center" indent="2"/>
    </xf>
    <xf numFmtId="186" fontId="19" fillId="0" borderId="122" xfId="5" applyNumberFormat="1" applyFont="1" applyBorder="1" applyAlignment="1">
      <alignment horizontal="right" vertical="center" indent="2"/>
    </xf>
    <xf numFmtId="186" fontId="19" fillId="0" borderId="123" xfId="5" applyNumberFormat="1" applyFont="1" applyBorder="1" applyAlignment="1">
      <alignment horizontal="right" vertical="center" indent="2"/>
    </xf>
    <xf numFmtId="186" fontId="29" fillId="0" borderId="98" xfId="2" applyNumberFormat="1" applyFont="1" applyBorder="1" applyAlignment="1">
      <alignment horizontal="right" vertical="center" indent="2"/>
    </xf>
    <xf numFmtId="186" fontId="29" fillId="0" borderId="128" xfId="2" applyNumberFormat="1" applyFont="1" applyFill="1" applyBorder="1" applyAlignment="1">
      <alignment horizontal="right" vertical="center" indent="2"/>
    </xf>
    <xf numFmtId="186" fontId="19" fillId="0" borderId="105" xfId="5" applyNumberFormat="1" applyFont="1" applyFill="1" applyBorder="1" applyAlignment="1">
      <alignment horizontal="right" vertical="center" indent="2"/>
    </xf>
    <xf numFmtId="186" fontId="19" fillId="0" borderId="160" xfId="5" applyNumberFormat="1" applyFont="1" applyFill="1" applyBorder="1" applyAlignment="1">
      <alignment horizontal="right" vertical="center" indent="2"/>
    </xf>
    <xf numFmtId="186" fontId="19" fillId="0" borderId="114" xfId="5" applyNumberFormat="1" applyFont="1" applyFill="1" applyBorder="1" applyAlignment="1">
      <alignment horizontal="right" vertical="center" indent="2"/>
    </xf>
    <xf numFmtId="186" fontId="19" fillId="0" borderId="147" xfId="5" applyNumberFormat="1" applyFont="1" applyFill="1" applyBorder="1" applyAlignment="1">
      <alignment horizontal="right" vertical="center" indent="2"/>
    </xf>
    <xf numFmtId="186" fontId="19" fillId="0" borderId="163" xfId="5" applyNumberFormat="1" applyFont="1" applyFill="1" applyBorder="1" applyAlignment="1">
      <alignment horizontal="right" vertical="center" indent="2"/>
    </xf>
    <xf numFmtId="186" fontId="19" fillId="0" borderId="122" xfId="5" applyNumberFormat="1" applyFont="1" applyFill="1" applyBorder="1" applyAlignment="1">
      <alignment horizontal="right" vertical="center" indent="2"/>
    </xf>
    <xf numFmtId="186" fontId="19" fillId="0" borderId="154" xfId="5" applyNumberFormat="1" applyFont="1" applyFill="1" applyBorder="1" applyAlignment="1">
      <alignment horizontal="right" vertical="center" indent="2"/>
    </xf>
    <xf numFmtId="186" fontId="19" fillId="0" borderId="163" xfId="5" applyNumberFormat="1" applyFont="1" applyBorder="1" applyAlignment="1">
      <alignment horizontal="right" vertical="center" indent="2"/>
    </xf>
    <xf numFmtId="186" fontId="19" fillId="0" borderId="144" xfId="5" applyNumberFormat="1" applyFont="1" applyBorder="1" applyAlignment="1">
      <alignment horizontal="right" vertical="center" indent="2"/>
    </xf>
    <xf numFmtId="186" fontId="29" fillId="0" borderId="153" xfId="2" applyNumberFormat="1" applyFont="1" applyFill="1" applyBorder="1" applyAlignment="1">
      <alignment horizontal="right" vertical="center" indent="2"/>
    </xf>
    <xf numFmtId="186" fontId="19" fillId="0" borderId="120" xfId="83" applyNumberFormat="1" applyFont="1" applyBorder="1" applyAlignment="1">
      <alignment horizontal="right" vertical="center" indent="2"/>
    </xf>
    <xf numFmtId="186" fontId="19" fillId="0" borderId="109" xfId="83" applyNumberFormat="1" applyFont="1" applyBorder="1" applyAlignment="1">
      <alignment horizontal="right" vertical="center" indent="2"/>
    </xf>
    <xf numFmtId="186" fontId="19" fillId="0" borderId="114" xfId="83" applyNumberFormat="1" applyFont="1" applyBorder="1" applyAlignment="1">
      <alignment horizontal="right" vertical="center" indent="2"/>
    </xf>
    <xf numFmtId="186" fontId="29" fillId="0" borderId="98" xfId="2" applyNumberFormat="1" applyFont="1" applyFill="1" applyBorder="1" applyAlignment="1">
      <alignment horizontal="right" vertical="center" indent="2"/>
    </xf>
    <xf numFmtId="186" fontId="29" fillId="0" borderId="126" xfId="2" applyNumberFormat="1" applyFont="1" applyBorder="1" applyAlignment="1">
      <alignment horizontal="right" vertical="center" indent="2"/>
    </xf>
    <xf numFmtId="182" fontId="19" fillId="0" borderId="153" xfId="83" applyNumberFormat="1" applyFont="1" applyBorder="1" applyAlignment="1">
      <alignment horizontal="right" vertical="center" indent="2"/>
    </xf>
    <xf numFmtId="182" fontId="19" fillId="0" borderId="160" xfId="83" applyNumberFormat="1" applyFont="1" applyBorder="1" applyAlignment="1">
      <alignment horizontal="right" vertical="center" indent="2"/>
    </xf>
    <xf numFmtId="182" fontId="19" fillId="0" borderId="120" xfId="83" applyNumberFormat="1" applyFont="1" applyBorder="1" applyAlignment="1">
      <alignment horizontal="right" vertical="center" indent="2"/>
    </xf>
    <xf numFmtId="182" fontId="19" fillId="0" borderId="109" xfId="83" applyNumberFormat="1" applyFont="1" applyBorder="1" applyAlignment="1">
      <alignment horizontal="right" vertical="center" indent="2"/>
    </xf>
    <xf numFmtId="182" fontId="19" fillId="0" borderId="114" xfId="83" applyNumberFormat="1" applyFont="1" applyBorder="1" applyAlignment="1">
      <alignment horizontal="right" vertical="center" indent="2"/>
    </xf>
    <xf numFmtId="182" fontId="19" fillId="0" borderId="98" xfId="83" applyNumberFormat="1" applyFont="1" applyBorder="1" applyAlignment="1">
      <alignment horizontal="right" vertical="center" indent="2"/>
    </xf>
    <xf numFmtId="182" fontId="19" fillId="0" borderId="105" xfId="83" applyNumberFormat="1" applyFont="1" applyBorder="1" applyAlignment="1">
      <alignment horizontal="right" vertical="center" indent="2"/>
    </xf>
    <xf numFmtId="182" fontId="19" fillId="0" borderId="147" xfId="83" applyNumberFormat="1" applyFont="1" applyBorder="1" applyAlignment="1">
      <alignment horizontal="right" vertical="center" indent="2"/>
    </xf>
    <xf numFmtId="182" fontId="19" fillId="0" borderId="128" xfId="83" applyNumberFormat="1" applyFont="1" applyFill="1" applyBorder="1" applyAlignment="1">
      <alignment horizontal="right" vertical="center" indent="2"/>
    </xf>
    <xf numFmtId="182" fontId="19" fillId="0" borderId="105" xfId="83" applyNumberFormat="1" applyFont="1" applyFill="1" applyBorder="1" applyAlignment="1">
      <alignment horizontal="right" vertical="center" indent="2"/>
    </xf>
    <xf numFmtId="182" fontId="19" fillId="0" borderId="109" xfId="83" applyNumberFormat="1" applyFont="1" applyFill="1" applyBorder="1" applyAlignment="1">
      <alignment horizontal="right" vertical="center" indent="2"/>
    </xf>
    <xf numFmtId="182" fontId="19" fillId="0" borderId="147" xfId="83" applyNumberFormat="1" applyFont="1" applyFill="1" applyBorder="1" applyAlignment="1">
      <alignment horizontal="right" vertical="center" indent="2"/>
    </xf>
    <xf numFmtId="182" fontId="19" fillId="0" borderId="128" xfId="83" applyNumberFormat="1" applyFont="1" applyBorder="1" applyAlignment="1">
      <alignment horizontal="right" vertical="center" indent="2"/>
    </xf>
    <xf numFmtId="182" fontId="19" fillId="0" borderId="160" xfId="83" applyNumberFormat="1" applyFont="1" applyFill="1" applyBorder="1" applyAlignment="1">
      <alignment horizontal="right" vertical="center" indent="2"/>
    </xf>
    <xf numFmtId="182" fontId="19" fillId="0" borderId="114" xfId="83" applyNumberFormat="1" applyFont="1" applyFill="1" applyBorder="1" applyAlignment="1">
      <alignment horizontal="right" vertical="center" indent="2"/>
    </xf>
    <xf numFmtId="182" fontId="19" fillId="0" borderId="128" xfId="121" applyNumberFormat="1" applyFont="1" applyBorder="1" applyAlignment="1">
      <alignment horizontal="right" vertical="center" indent="2"/>
    </xf>
    <xf numFmtId="186" fontId="29" fillId="0" borderId="90" xfId="2" applyNumberFormat="1" applyFont="1" applyBorder="1" applyAlignment="1">
      <alignment horizontal="right" vertical="center" indent="2"/>
    </xf>
    <xf numFmtId="177" fontId="30" fillId="5" borderId="81" xfId="5" applyNumberFormat="1" applyFont="1" applyFill="1" applyBorder="1" applyAlignment="1">
      <alignment horizontal="center" vertical="center"/>
    </xf>
    <xf numFmtId="191" fontId="30" fillId="5" borderId="80" xfId="5" applyNumberFormat="1" applyFont="1" applyFill="1" applyBorder="1" applyAlignment="1">
      <alignment horizontal="center" vertical="center"/>
    </xf>
    <xf numFmtId="186" fontId="31" fillId="3" borderId="62" xfId="2" applyNumberFormat="1" applyFont="1" applyFill="1" applyBorder="1" applyAlignment="1">
      <alignment horizontal="right" vertical="center" indent="2"/>
    </xf>
    <xf numFmtId="186" fontId="31" fillId="3" borderId="103" xfId="2" applyNumberFormat="1" applyFont="1" applyFill="1" applyBorder="1" applyAlignment="1">
      <alignment horizontal="right" vertical="center" indent="2"/>
    </xf>
    <xf numFmtId="186" fontId="31" fillId="3" borderId="9" xfId="2" applyNumberFormat="1" applyFont="1" applyFill="1" applyBorder="1" applyAlignment="1">
      <alignment horizontal="right" vertical="center" indent="2"/>
    </xf>
    <xf numFmtId="186" fontId="31" fillId="3" borderId="112" xfId="2" applyNumberFormat="1" applyFont="1" applyFill="1" applyBorder="1" applyAlignment="1">
      <alignment horizontal="right" vertical="center" indent="2"/>
    </xf>
    <xf numFmtId="186" fontId="31" fillId="3" borderId="118" xfId="2" applyNumberFormat="1" applyFont="1" applyFill="1" applyBorder="1" applyAlignment="1">
      <alignment horizontal="right" vertical="center" indent="2"/>
    </xf>
    <xf numFmtId="186" fontId="31" fillId="3" borderId="122" xfId="2" applyNumberFormat="1" applyFont="1" applyFill="1" applyBorder="1" applyAlignment="1">
      <alignment horizontal="right" vertical="center" indent="2"/>
    </xf>
    <xf numFmtId="186" fontId="31" fillId="3" borderId="154" xfId="2" applyNumberFormat="1" applyFont="1" applyFill="1" applyBorder="1" applyAlignment="1">
      <alignment horizontal="right" vertical="center" indent="2"/>
    </xf>
    <xf numFmtId="186" fontId="31" fillId="0" borderId="132" xfId="2" applyNumberFormat="1" applyFont="1" applyFill="1" applyBorder="1" applyAlignment="1">
      <alignment horizontal="right" vertical="center" indent="2"/>
    </xf>
    <xf numFmtId="186" fontId="31" fillId="0" borderId="9" xfId="2" applyNumberFormat="1" applyFont="1" applyFill="1" applyBorder="1" applyAlignment="1">
      <alignment horizontal="right" vertical="center" indent="2"/>
    </xf>
    <xf numFmtId="186" fontId="31" fillId="0" borderId="144" xfId="2" applyNumberFormat="1" applyFont="1" applyFill="1" applyBorder="1" applyAlignment="1">
      <alignment horizontal="right" vertical="center" indent="2"/>
    </xf>
    <xf numFmtId="186" fontId="31" fillId="0" borderId="112" xfId="2" applyNumberFormat="1" applyFont="1" applyFill="1" applyBorder="1" applyAlignment="1">
      <alignment horizontal="right" vertical="center" indent="2"/>
    </xf>
    <xf numFmtId="186" fontId="31" fillId="0" borderId="7" xfId="2" applyNumberFormat="1" applyFont="1" applyFill="1" applyBorder="1" applyAlignment="1">
      <alignment horizontal="right" vertical="center" indent="2"/>
    </xf>
    <xf numFmtId="186" fontId="19" fillId="0" borderId="154" xfId="2" applyNumberFormat="1" applyFont="1" applyBorder="1" applyAlignment="1">
      <alignment horizontal="right" vertical="center" indent="2"/>
    </xf>
    <xf numFmtId="186" fontId="31" fillId="3" borderId="7" xfId="2" applyNumberFormat="1" applyFont="1" applyFill="1" applyBorder="1" applyAlignment="1">
      <alignment horizontal="right" vertical="center" indent="2"/>
    </xf>
    <xf numFmtId="186" fontId="31" fillId="3" borderId="88" xfId="2" applyNumberFormat="1" applyFont="1" applyFill="1" applyBorder="1" applyAlignment="1">
      <alignment horizontal="right" vertical="center" indent="2"/>
    </xf>
    <xf numFmtId="186" fontId="31" fillId="0" borderId="141" xfId="2" applyNumberFormat="1" applyFont="1" applyFill="1" applyBorder="1" applyAlignment="1">
      <alignment horizontal="right" vertical="center" indent="2"/>
    </xf>
    <xf numFmtId="186" fontId="31" fillId="3" borderId="141" xfId="2" applyNumberFormat="1" applyFont="1" applyFill="1" applyBorder="1" applyAlignment="1">
      <alignment horizontal="right" vertical="center" indent="2"/>
    </xf>
    <xf numFmtId="177" fontId="30" fillId="5" borderId="157" xfId="5" applyNumberFormat="1" applyFont="1" applyFill="1" applyBorder="1" applyAlignment="1">
      <alignment horizontal="center" vertical="center"/>
    </xf>
    <xf numFmtId="186" fontId="19" fillId="0" borderId="154" xfId="5" applyNumberFormat="1" applyFont="1" applyBorder="1" applyAlignment="1">
      <alignment horizontal="right" vertical="center" indent="2"/>
    </xf>
    <xf numFmtId="186" fontId="19" fillId="0" borderId="105" xfId="5" applyNumberFormat="1" applyFont="1" applyBorder="1" applyAlignment="1">
      <alignment horizontal="right" vertical="center" indent="2"/>
    </xf>
    <xf numFmtId="186" fontId="19" fillId="0" borderId="160" xfId="5" applyNumberFormat="1" applyFont="1" applyBorder="1" applyAlignment="1">
      <alignment horizontal="right" vertical="center" indent="2"/>
    </xf>
    <xf numFmtId="186" fontId="19" fillId="0" borderId="114" xfId="5" applyNumberFormat="1" applyFont="1" applyBorder="1" applyAlignment="1">
      <alignment horizontal="right" vertical="center" indent="2"/>
    </xf>
    <xf numFmtId="186" fontId="19" fillId="0" borderId="147" xfId="5" applyNumberFormat="1" applyFont="1" applyBorder="1" applyAlignment="1">
      <alignment horizontal="right" vertical="center" indent="2"/>
    </xf>
    <xf numFmtId="186" fontId="19" fillId="0" borderId="105" xfId="83" applyNumberFormat="1" applyFont="1" applyBorder="1" applyAlignment="1">
      <alignment horizontal="right" vertical="center" indent="2"/>
    </xf>
    <xf numFmtId="186" fontId="19" fillId="0" borderId="147" xfId="83" applyNumberFormat="1" applyFont="1" applyBorder="1" applyAlignment="1">
      <alignment horizontal="right" vertical="center" indent="2"/>
    </xf>
    <xf numFmtId="186" fontId="19" fillId="0" borderId="105" xfId="83" applyNumberFormat="1" applyFont="1" applyFill="1" applyBorder="1" applyAlignment="1">
      <alignment horizontal="right" vertical="center" indent="2"/>
    </xf>
    <xf numFmtId="186" fontId="19" fillId="0" borderId="109" xfId="83" applyNumberFormat="1" applyFont="1" applyFill="1" applyBorder="1" applyAlignment="1">
      <alignment horizontal="right" vertical="center" indent="2"/>
    </xf>
    <xf numFmtId="186" fontId="19" fillId="0" borderId="147" xfId="83" applyNumberFormat="1" applyFont="1" applyFill="1" applyBorder="1" applyAlignment="1">
      <alignment horizontal="right" vertical="center" indent="2"/>
    </xf>
    <xf numFmtId="186" fontId="19" fillId="0" borderId="160" xfId="83" applyNumberFormat="1" applyFont="1" applyFill="1" applyBorder="1" applyAlignment="1">
      <alignment horizontal="right" vertical="center" indent="2"/>
    </xf>
    <xf numFmtId="186" fontId="19" fillId="0" borderId="114" xfId="83" applyNumberFormat="1" applyFont="1" applyFill="1" applyBorder="1" applyAlignment="1">
      <alignment horizontal="right" vertical="center" indent="2"/>
    </xf>
    <xf numFmtId="0" fontId="19" fillId="0" borderId="99" xfId="125" applyFont="1" applyFill="1" applyBorder="1" applyAlignment="1">
      <alignment vertical="center"/>
    </xf>
    <xf numFmtId="0" fontId="19" fillId="0" borderId="187" xfId="125" applyFont="1" applyFill="1" applyBorder="1" applyAlignment="1">
      <alignment vertical="center"/>
    </xf>
    <xf numFmtId="0" fontId="19" fillId="0" borderId="20" xfId="125" applyFont="1" applyFill="1" applyBorder="1" applyAlignment="1">
      <alignment horizontal="left" vertical="center"/>
    </xf>
    <xf numFmtId="0" fontId="19" fillId="0" borderId="63" xfId="125" applyFont="1" applyFill="1" applyBorder="1" applyAlignment="1">
      <alignment horizontal="left" vertical="center"/>
    </xf>
    <xf numFmtId="0" fontId="19" fillId="0" borderId="92" xfId="125" applyFont="1" applyFill="1" applyBorder="1" applyAlignment="1">
      <alignment horizontal="left" vertical="center"/>
    </xf>
    <xf numFmtId="0" fontId="19" fillId="0" borderId="62" xfId="125" applyFont="1" applyFill="1" applyBorder="1" applyAlignment="1">
      <alignment horizontal="left" vertical="center"/>
    </xf>
    <xf numFmtId="0" fontId="19" fillId="0" borderId="95" xfId="125" applyFont="1" applyFill="1" applyBorder="1" applyAlignment="1">
      <alignment horizontal="left" vertical="center"/>
    </xf>
    <xf numFmtId="0" fontId="19" fillId="0" borderId="92" xfId="125" applyFont="1" applyFill="1" applyBorder="1" applyAlignment="1">
      <alignment horizontal="center" vertical="center" shrinkToFit="1"/>
    </xf>
    <xf numFmtId="41" fontId="19" fillId="0" borderId="137" xfId="131" applyFont="1" applyFill="1" applyBorder="1" applyAlignment="1">
      <alignment horizontal="center" vertical="center"/>
    </xf>
    <xf numFmtId="188" fontId="19" fillId="0" borderId="94" xfId="131" applyNumberFormat="1" applyFont="1" applyFill="1" applyBorder="1" applyAlignment="1">
      <alignment vertical="center"/>
    </xf>
    <xf numFmtId="41" fontId="19" fillId="0" borderId="62" xfId="131" applyFont="1" applyFill="1" applyBorder="1" applyAlignment="1">
      <alignment vertical="center" wrapText="1"/>
    </xf>
    <xf numFmtId="180" fontId="19" fillId="0" borderId="62" xfId="131" applyNumberFormat="1" applyFont="1" applyFill="1" applyBorder="1" applyAlignment="1">
      <alignment horizontal="right" vertical="center" wrapText="1"/>
    </xf>
    <xf numFmtId="41" fontId="19" fillId="0" borderId="62" xfId="131" applyFont="1" applyFill="1" applyBorder="1" applyAlignment="1">
      <alignment horizontal="center" vertical="center" wrapText="1"/>
    </xf>
    <xf numFmtId="9" fontId="19" fillId="0" borderId="62" xfId="131" applyNumberFormat="1" applyFont="1" applyFill="1" applyBorder="1" applyAlignment="1">
      <alignment vertical="center" wrapText="1"/>
    </xf>
    <xf numFmtId="179" fontId="19" fillId="0" borderId="34" xfId="131" applyNumberFormat="1" applyFont="1" applyFill="1" applyBorder="1" applyAlignment="1">
      <alignment vertical="center" wrapText="1"/>
    </xf>
    <xf numFmtId="41" fontId="19" fillId="0" borderId="16" xfId="138" applyFont="1" applyFill="1" applyBorder="1" applyAlignment="1">
      <alignment horizontal="right" vertical="center"/>
    </xf>
    <xf numFmtId="41" fontId="19" fillId="0" borderId="17" xfId="138" applyFont="1" applyFill="1" applyBorder="1" applyAlignment="1">
      <alignment horizontal="center" vertical="center"/>
    </xf>
    <xf numFmtId="41" fontId="19" fillId="0" borderId="13" xfId="138" applyFont="1" applyFill="1" applyBorder="1" applyAlignment="1">
      <alignment horizontal="center" vertical="center" wrapText="1"/>
    </xf>
    <xf numFmtId="179" fontId="19" fillId="0" borderId="47" xfId="138" applyNumberFormat="1" applyFont="1" applyFill="1" applyBorder="1" applyAlignment="1">
      <alignment vertical="center" wrapText="1"/>
    </xf>
    <xf numFmtId="0" fontId="19" fillId="0" borderId="48" xfId="139" applyFont="1" applyFill="1" applyBorder="1" applyAlignment="1">
      <alignment vertical="center"/>
    </xf>
    <xf numFmtId="0" fontId="19" fillId="0" borderId="20" xfId="139" applyFont="1" applyFill="1" applyBorder="1" applyAlignment="1">
      <alignment vertical="center"/>
    </xf>
    <xf numFmtId="0" fontId="19" fillId="0" borderId="21" xfId="139" applyFont="1" applyFill="1" applyBorder="1" applyAlignment="1">
      <alignment vertical="center"/>
    </xf>
    <xf numFmtId="0" fontId="19" fillId="0" borderId="184" xfId="88" applyFont="1" applyFill="1" applyBorder="1" applyAlignment="1">
      <alignment horizontal="left" vertical="center"/>
    </xf>
    <xf numFmtId="0" fontId="19" fillId="0" borderId="118" xfId="88" applyFont="1" applyFill="1" applyBorder="1" applyAlignment="1">
      <alignment horizontal="left" vertical="center"/>
    </xf>
    <xf numFmtId="0" fontId="19" fillId="0" borderId="193" xfId="88" applyFont="1" applyFill="1" applyBorder="1" applyAlignment="1">
      <alignment horizontal="left" vertical="center" shrinkToFit="1"/>
    </xf>
    <xf numFmtId="0" fontId="19" fillId="0" borderId="198" xfId="88" applyFont="1" applyFill="1" applyBorder="1" applyAlignment="1">
      <alignment horizontal="center" vertical="center" shrinkToFit="1"/>
    </xf>
    <xf numFmtId="41" fontId="19" fillId="0" borderId="118" xfId="87" applyNumberFormat="1" applyFont="1" applyFill="1" applyBorder="1" applyAlignment="1">
      <alignment horizontal="center" vertical="center" wrapText="1"/>
    </xf>
    <xf numFmtId="41" fontId="19" fillId="0" borderId="116" xfId="87" applyFont="1" applyFill="1" applyBorder="1" applyAlignment="1">
      <alignment horizontal="center" vertical="center" wrapText="1"/>
    </xf>
    <xf numFmtId="188" fontId="19" fillId="0" borderId="116" xfId="87" applyNumberFormat="1" applyFont="1" applyFill="1" applyBorder="1" applyAlignment="1">
      <alignment vertical="center"/>
    </xf>
    <xf numFmtId="0" fontId="19" fillId="0" borderId="57" xfId="88" applyFont="1" applyFill="1" applyBorder="1" applyAlignment="1">
      <alignment horizontal="left" vertical="center"/>
    </xf>
    <xf numFmtId="41" fontId="19" fillId="0" borderId="118" xfId="87" applyFont="1" applyFill="1" applyBorder="1" applyAlignment="1">
      <alignment vertical="center" wrapText="1"/>
    </xf>
    <xf numFmtId="179" fontId="19" fillId="0" borderId="162" xfId="100" applyNumberFormat="1" applyFont="1" applyFill="1" applyBorder="1" applyAlignment="1">
      <alignment horizontal="right" vertical="center" wrapText="1" indent="1"/>
    </xf>
    <xf numFmtId="0" fontId="19" fillId="0" borderId="204" xfId="139" applyFont="1" applyFill="1" applyBorder="1" applyAlignment="1">
      <alignment vertical="center"/>
    </xf>
    <xf numFmtId="0" fontId="19" fillId="0" borderId="248" xfId="88" applyFont="1" applyFill="1" applyBorder="1" applyAlignment="1">
      <alignment horizontal="left" vertical="center"/>
    </xf>
    <xf numFmtId="0" fontId="19" fillId="0" borderId="138" xfId="88" applyFont="1" applyFill="1" applyBorder="1" applyAlignment="1">
      <alignment horizontal="left" vertical="center"/>
    </xf>
    <xf numFmtId="0" fontId="19" fillId="0" borderId="36" xfId="88" applyFont="1" applyFill="1" applyBorder="1" applyAlignment="1">
      <alignment horizontal="left" vertical="center" shrinkToFit="1"/>
    </xf>
    <xf numFmtId="0" fontId="19" fillId="0" borderId="138" xfId="88" applyFont="1" applyFill="1" applyBorder="1" applyAlignment="1">
      <alignment horizontal="center" vertical="center" shrinkToFit="1"/>
    </xf>
    <xf numFmtId="41" fontId="19" fillId="0" borderId="76" xfId="87" applyNumberFormat="1" applyFont="1" applyFill="1" applyBorder="1" applyAlignment="1">
      <alignment horizontal="center" vertical="center" wrapText="1"/>
    </xf>
    <xf numFmtId="41" fontId="19" fillId="0" borderId="73" xfId="87" applyFont="1" applyFill="1" applyBorder="1" applyAlignment="1">
      <alignment horizontal="center" vertical="center" wrapText="1"/>
    </xf>
    <xf numFmtId="188" fontId="19" fillId="0" borderId="249" xfId="87" applyNumberFormat="1" applyFont="1" applyFill="1" applyBorder="1" applyAlignment="1">
      <alignment vertical="center"/>
    </xf>
    <xf numFmtId="41" fontId="19" fillId="0" borderId="186" xfId="104" applyFont="1" applyFill="1" applyBorder="1" applyAlignment="1">
      <alignment vertical="center"/>
    </xf>
    <xf numFmtId="41" fontId="19" fillId="0" borderId="159" xfId="87" applyFont="1" applyFill="1" applyBorder="1" applyAlignment="1">
      <alignment horizontal="center" vertical="center" wrapText="1"/>
    </xf>
    <xf numFmtId="41" fontId="19" fillId="0" borderId="37" xfId="87" applyFont="1" applyFill="1" applyBorder="1" applyAlignment="1">
      <alignment horizontal="center" vertical="center" wrapText="1"/>
    </xf>
    <xf numFmtId="180" fontId="19" fillId="0" borderId="37" xfId="87" applyNumberFormat="1" applyFont="1" applyFill="1" applyBorder="1" applyAlignment="1">
      <alignment horizontal="right" vertical="center" wrapText="1"/>
    </xf>
    <xf numFmtId="180" fontId="19" fillId="0" borderId="37" xfId="104" applyNumberFormat="1" applyFont="1" applyFill="1" applyBorder="1" applyAlignment="1">
      <alignment horizontal="center" vertical="center" wrapText="1"/>
    </xf>
    <xf numFmtId="41" fontId="19" fillId="0" borderId="37" xfId="104" applyFont="1" applyFill="1" applyBorder="1" applyAlignment="1">
      <alignment horizontal="center" vertical="center" wrapText="1"/>
    </xf>
    <xf numFmtId="41" fontId="19" fillId="0" borderId="37" xfId="104" applyFont="1" applyFill="1" applyBorder="1" applyAlignment="1">
      <alignment vertical="center" wrapText="1"/>
    </xf>
    <xf numFmtId="179" fontId="19" fillId="0" borderId="39" xfId="100" applyNumberFormat="1" applyFont="1" applyFill="1" applyBorder="1" applyAlignment="1">
      <alignment horizontal="right" vertical="center" wrapText="1" indent="1"/>
    </xf>
    <xf numFmtId="0" fontId="19" fillId="0" borderId="0" xfId="0" applyFont="1" applyAlignment="1">
      <alignment vertical="center"/>
    </xf>
    <xf numFmtId="0" fontId="19" fillId="0" borderId="210" xfId="125" applyFont="1" applyFill="1" applyBorder="1" applyAlignment="1">
      <alignment vertical="center"/>
    </xf>
    <xf numFmtId="0" fontId="19" fillId="0" borderId="24" xfId="125" applyFont="1" applyFill="1" applyBorder="1" applyAlignment="1">
      <alignment vertical="center"/>
    </xf>
    <xf numFmtId="0" fontId="19" fillId="0" borderId="22" xfId="125" applyFont="1" applyFill="1" applyBorder="1" applyAlignment="1">
      <alignment vertical="center"/>
    </xf>
    <xf numFmtId="0" fontId="19" fillId="0" borderId="23" xfId="125" applyFont="1" applyFill="1" applyBorder="1" applyAlignment="1">
      <alignment vertical="center"/>
    </xf>
    <xf numFmtId="0" fontId="19" fillId="0" borderId="0" xfId="125" applyFont="1" applyFill="1" applyBorder="1" applyAlignment="1">
      <alignment horizontal="center" vertical="center"/>
    </xf>
    <xf numFmtId="41" fontId="31" fillId="0" borderId="26" xfId="136" applyFont="1" applyFill="1" applyBorder="1" applyAlignment="1">
      <alignment vertical="center"/>
    </xf>
    <xf numFmtId="41" fontId="19" fillId="0" borderId="187" xfId="131" applyFont="1" applyFill="1" applyBorder="1" applyAlignment="1">
      <alignment vertical="center" wrapText="1"/>
    </xf>
    <xf numFmtId="188" fontId="19" fillId="0" borderId="73" xfId="131" applyNumberFormat="1" applyFont="1" applyFill="1" applyBorder="1" applyAlignment="1">
      <alignment vertical="center"/>
    </xf>
    <xf numFmtId="41" fontId="19" fillId="0" borderId="22" xfId="131" applyFont="1" applyFill="1" applyBorder="1" applyAlignment="1">
      <alignment horizontal="center" vertical="center"/>
    </xf>
    <xf numFmtId="41" fontId="19" fillId="0" borderId="56" xfId="131" applyFont="1" applyFill="1" applyBorder="1" applyAlignment="1">
      <alignment horizontal="center" vertical="center" wrapText="1"/>
    </xf>
    <xf numFmtId="180" fontId="19" fillId="0" borderId="56" xfId="131" applyNumberFormat="1" applyFont="1" applyFill="1" applyBorder="1" applyAlignment="1">
      <alignment horizontal="right" vertical="center" wrapText="1"/>
    </xf>
    <xf numFmtId="41" fontId="19" fillId="0" borderId="22" xfId="131" applyFont="1" applyFill="1" applyBorder="1" applyAlignment="1">
      <alignment horizontal="center" vertical="center" wrapText="1"/>
    </xf>
    <xf numFmtId="179" fontId="19" fillId="0" borderId="51" xfId="131" applyNumberFormat="1" applyFont="1" applyFill="1" applyBorder="1" applyAlignment="1">
      <alignment vertical="center" wrapText="1"/>
    </xf>
    <xf numFmtId="0" fontId="19" fillId="0" borderId="15" xfId="125" applyFont="1" applyFill="1" applyBorder="1" applyAlignment="1">
      <alignment vertical="center"/>
    </xf>
    <xf numFmtId="0" fontId="19" fillId="0" borderId="184" xfId="119" applyNumberFormat="1" applyFont="1" applyFill="1" applyBorder="1" applyAlignment="1">
      <alignment horizontal="left" vertical="center"/>
    </xf>
    <xf numFmtId="0" fontId="19" fillId="0" borderId="118" xfId="119" applyFont="1" applyFill="1" applyBorder="1" applyAlignment="1">
      <alignment horizontal="left" vertical="center"/>
    </xf>
    <xf numFmtId="0" fontId="19" fillId="0" borderId="14" xfId="125" applyFont="1" applyFill="1" applyBorder="1" applyAlignment="1">
      <alignment horizontal="left" vertical="center" shrinkToFit="1"/>
    </xf>
    <xf numFmtId="0" fontId="19" fillId="0" borderId="15" xfId="125" applyFont="1" applyFill="1" applyBorder="1" applyAlignment="1">
      <alignment horizontal="center" vertical="center" shrinkToFit="1"/>
    </xf>
    <xf numFmtId="41" fontId="19" fillId="0" borderId="223" xfId="131" applyNumberFormat="1" applyFont="1" applyFill="1" applyBorder="1" applyAlignment="1">
      <alignment vertical="center" wrapText="1"/>
    </xf>
    <xf numFmtId="188" fontId="19" fillId="0" borderId="137" xfId="131" applyNumberFormat="1" applyFont="1" applyFill="1" applyBorder="1" applyAlignment="1">
      <alignment vertical="center"/>
    </xf>
    <xf numFmtId="41" fontId="19" fillId="0" borderId="13" xfId="131" applyFont="1" applyFill="1" applyBorder="1" applyAlignment="1">
      <alignment horizontal="center" vertical="center"/>
    </xf>
    <xf numFmtId="41" fontId="19" fillId="0" borderId="13" xfId="131" applyFont="1" applyFill="1" applyBorder="1" applyAlignment="1">
      <alignment horizontal="center" vertical="center" wrapText="1"/>
    </xf>
    <xf numFmtId="180" fontId="19" fillId="0" borderId="13" xfId="131" applyNumberFormat="1" applyFont="1" applyFill="1" applyBorder="1" applyAlignment="1">
      <alignment horizontal="right" vertical="center" wrapText="1"/>
    </xf>
    <xf numFmtId="179" fontId="19" fillId="0" borderId="47" xfId="131" applyNumberFormat="1" applyFont="1" applyFill="1" applyBorder="1" applyAlignment="1">
      <alignment vertical="center" wrapText="1"/>
    </xf>
    <xf numFmtId="0" fontId="19" fillId="0" borderId="203" xfId="139" applyFont="1" applyFill="1" applyBorder="1" applyAlignment="1">
      <alignment vertical="center"/>
    </xf>
    <xf numFmtId="0" fontId="19" fillId="0" borderId="118" xfId="139" applyNumberFormat="1" applyFont="1" applyFill="1" applyBorder="1" applyAlignment="1">
      <alignment horizontal="left" vertical="center"/>
    </xf>
    <xf numFmtId="0" fontId="19" fillId="0" borderId="26" xfId="0" applyFont="1" applyFill="1" applyBorder="1" applyAlignment="1">
      <alignment horizontal="left" vertical="center" shrinkToFit="1"/>
    </xf>
    <xf numFmtId="41" fontId="19" fillId="0" borderId="26" xfId="138" applyFont="1" applyFill="1" applyBorder="1" applyAlignment="1">
      <alignment vertical="center"/>
    </xf>
    <xf numFmtId="41" fontId="19" fillId="0" borderId="25" xfId="138" applyFont="1" applyFill="1" applyBorder="1" applyAlignment="1">
      <alignment vertical="center" wrapText="1"/>
    </xf>
    <xf numFmtId="41" fontId="19" fillId="0" borderId="25" xfId="138" applyFont="1" applyFill="1" applyBorder="1" applyAlignment="1">
      <alignment horizontal="center" vertical="center" wrapText="1"/>
    </xf>
    <xf numFmtId="189" fontId="19" fillId="0" borderId="61" xfId="138" applyNumberFormat="1" applyFont="1" applyFill="1" applyBorder="1" applyAlignment="1">
      <alignment vertical="center" wrapText="1"/>
    </xf>
    <xf numFmtId="0" fontId="19" fillId="0" borderId="0" xfId="139" applyFont="1" applyFill="1" applyBorder="1" applyAlignment="1">
      <alignment horizontal="left" vertical="center"/>
    </xf>
    <xf numFmtId="0" fontId="19" fillId="0" borderId="38" xfId="125" applyFont="1" applyFill="1" applyBorder="1" applyAlignment="1">
      <alignment horizontal="center" vertical="center" shrinkToFit="1"/>
    </xf>
    <xf numFmtId="190" fontId="19" fillId="0" borderId="212" xfId="140" applyNumberFormat="1" applyFont="1" applyFill="1" applyBorder="1" applyAlignment="1">
      <alignment horizontal="right" vertical="center" wrapText="1"/>
    </xf>
    <xf numFmtId="41" fontId="19" fillId="0" borderId="19" xfId="138" applyFont="1" applyFill="1" applyBorder="1" applyAlignment="1">
      <alignment vertical="center"/>
    </xf>
    <xf numFmtId="188" fontId="19" fillId="0" borderId="224" xfId="138" applyNumberFormat="1" applyFont="1" applyFill="1" applyBorder="1" applyAlignment="1">
      <alignment horizontal="right" vertical="center"/>
    </xf>
    <xf numFmtId="41" fontId="19" fillId="0" borderId="21" xfId="140" applyFont="1" applyFill="1" applyBorder="1" applyAlignment="1">
      <alignment vertical="center"/>
    </xf>
    <xf numFmtId="41" fontId="19" fillId="0" borderId="0" xfId="140" applyFont="1" applyFill="1" applyBorder="1" applyAlignment="1">
      <alignment vertical="center" wrapText="1"/>
    </xf>
    <xf numFmtId="181" fontId="19" fillId="0" borderId="0" xfId="140" applyNumberFormat="1" applyFont="1" applyFill="1" applyBorder="1" applyAlignment="1">
      <alignment horizontal="center" vertical="center" wrapText="1"/>
    </xf>
    <xf numFmtId="180" fontId="19" fillId="0" borderId="0" xfId="140" applyNumberFormat="1" applyFont="1" applyFill="1" applyBorder="1" applyAlignment="1">
      <alignment horizontal="center" vertical="center" wrapText="1"/>
    </xf>
    <xf numFmtId="41" fontId="19" fillId="0" borderId="0" xfId="140" applyFont="1" applyFill="1" applyBorder="1" applyAlignment="1">
      <alignment horizontal="center" vertical="center" wrapText="1"/>
    </xf>
    <xf numFmtId="179" fontId="19" fillId="0" borderId="115" xfId="138" applyNumberFormat="1" applyFont="1" applyFill="1" applyBorder="1" applyAlignment="1">
      <alignment vertical="center" wrapText="1"/>
    </xf>
    <xf numFmtId="41" fontId="19" fillId="0" borderId="25" xfId="138" applyFont="1" applyFill="1" applyBorder="1" applyAlignment="1">
      <alignment horizontal="right" vertical="center" wrapText="1" indent="4"/>
    </xf>
    <xf numFmtId="179" fontId="19" fillId="0" borderId="61" xfId="138" applyNumberFormat="1" applyFont="1" applyFill="1" applyBorder="1" applyAlignment="1">
      <alignment vertical="center" wrapText="1"/>
    </xf>
    <xf numFmtId="0" fontId="19" fillId="0" borderId="21" xfId="125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/>
    </xf>
    <xf numFmtId="41" fontId="19" fillId="0" borderId="19" xfId="138" applyFont="1" applyFill="1" applyBorder="1" applyAlignment="1">
      <alignment horizontal="right" vertical="center"/>
    </xf>
    <xf numFmtId="188" fontId="19" fillId="0" borderId="20" xfId="138" applyNumberFormat="1" applyFont="1" applyFill="1" applyBorder="1" applyAlignment="1">
      <alignment horizontal="right" vertical="center"/>
    </xf>
    <xf numFmtId="0" fontId="19" fillId="0" borderId="38" xfId="0" applyFont="1" applyFill="1" applyBorder="1" applyAlignment="1">
      <alignment horizontal="center" vertical="center" shrinkToFit="1"/>
    </xf>
    <xf numFmtId="41" fontId="19" fillId="0" borderId="36" xfId="138" applyFont="1" applyFill="1" applyBorder="1" applyAlignment="1">
      <alignment horizontal="right" vertical="center"/>
    </xf>
    <xf numFmtId="41" fontId="19" fillId="0" borderId="36" xfId="138" applyFont="1" applyFill="1" applyBorder="1" applyAlignment="1">
      <alignment vertical="center"/>
    </xf>
    <xf numFmtId="188" fontId="19" fillId="0" borderId="35" xfId="138" applyNumberFormat="1" applyFont="1" applyFill="1" applyBorder="1" applyAlignment="1">
      <alignment horizontal="right" vertical="center"/>
    </xf>
    <xf numFmtId="41" fontId="19" fillId="0" borderId="37" xfId="138" applyFont="1" applyFill="1" applyBorder="1" applyAlignment="1">
      <alignment vertical="center" wrapText="1"/>
    </xf>
    <xf numFmtId="0" fontId="19" fillId="0" borderId="58" xfId="0" applyFont="1" applyFill="1" applyBorder="1" applyAlignment="1">
      <alignment horizontal="left" vertical="center" shrinkToFit="1"/>
    </xf>
    <xf numFmtId="179" fontId="19" fillId="0" borderId="5" xfId="138" applyNumberFormat="1" applyFont="1" applyFill="1" applyBorder="1" applyAlignment="1">
      <alignment vertical="center" wrapText="1"/>
    </xf>
    <xf numFmtId="190" fontId="19" fillId="0" borderId="0" xfId="140" applyNumberFormat="1" applyFont="1" applyFill="1" applyBorder="1" applyAlignment="1">
      <alignment horizontal="right" vertical="center" wrapText="1"/>
    </xf>
    <xf numFmtId="41" fontId="19" fillId="0" borderId="210" xfId="138" applyFont="1" applyFill="1" applyBorder="1" applyAlignment="1">
      <alignment vertical="center"/>
    </xf>
    <xf numFmtId="0" fontId="19" fillId="0" borderId="38" xfId="139" applyFont="1" applyFill="1" applyBorder="1" applyAlignment="1">
      <alignment vertical="center"/>
    </xf>
    <xf numFmtId="0" fontId="19" fillId="0" borderId="37" xfId="139" applyFont="1" applyFill="1" applyBorder="1" applyAlignment="1">
      <alignment horizontal="left" vertical="center"/>
    </xf>
    <xf numFmtId="0" fontId="19" fillId="0" borderId="38" xfId="0" applyFont="1" applyFill="1" applyBorder="1" applyAlignment="1">
      <alignment horizontal="center" vertical="center"/>
    </xf>
    <xf numFmtId="41" fontId="19" fillId="0" borderId="38" xfId="140" applyFont="1" applyFill="1" applyBorder="1" applyAlignment="1">
      <alignment vertical="center"/>
    </xf>
    <xf numFmtId="41" fontId="19" fillId="0" borderId="37" xfId="140" applyFont="1" applyFill="1" applyBorder="1" applyAlignment="1">
      <alignment vertical="center" wrapText="1"/>
    </xf>
    <xf numFmtId="181" fontId="19" fillId="0" borderId="37" xfId="140" applyNumberFormat="1" applyFont="1" applyFill="1" applyBorder="1" applyAlignment="1">
      <alignment horizontal="center" vertical="center" wrapText="1"/>
    </xf>
    <xf numFmtId="180" fontId="19" fillId="0" borderId="37" xfId="140" applyNumberFormat="1" applyFont="1" applyFill="1" applyBorder="1" applyAlignment="1">
      <alignment horizontal="center" vertical="center" wrapText="1"/>
    </xf>
    <xf numFmtId="41" fontId="19" fillId="0" borderId="37" xfId="140" applyFont="1" applyFill="1" applyBorder="1" applyAlignment="1">
      <alignment horizontal="center" vertical="center" wrapText="1"/>
    </xf>
    <xf numFmtId="0" fontId="19" fillId="0" borderId="17" xfId="139" applyFont="1" applyFill="1" applyBorder="1" applyAlignment="1">
      <alignment vertical="center"/>
    </xf>
    <xf numFmtId="0" fontId="19" fillId="0" borderId="220" xfId="139" applyFont="1" applyFill="1" applyBorder="1" applyAlignment="1">
      <alignment vertical="center"/>
    </xf>
    <xf numFmtId="0" fontId="19" fillId="0" borderId="56" xfId="139" applyFont="1" applyFill="1" applyBorder="1" applyAlignment="1">
      <alignment vertical="center"/>
    </xf>
    <xf numFmtId="0" fontId="19" fillId="0" borderId="23" xfId="139" applyFont="1" applyFill="1" applyBorder="1" applyAlignment="1">
      <alignment vertical="center"/>
    </xf>
    <xf numFmtId="0" fontId="19" fillId="0" borderId="0" xfId="139" applyFont="1" applyFill="1" applyBorder="1" applyAlignment="1">
      <alignment horizontal="center" vertical="center"/>
    </xf>
    <xf numFmtId="41" fontId="19" fillId="0" borderId="19" xfId="137" applyFont="1" applyFill="1" applyBorder="1" applyAlignment="1">
      <alignment horizontal="center" vertical="center"/>
    </xf>
    <xf numFmtId="188" fontId="19" fillId="0" borderId="16" xfId="5" applyNumberFormat="1" applyFont="1" applyFill="1" applyBorder="1" applyAlignment="1">
      <alignment horizontal="right" vertical="center"/>
    </xf>
    <xf numFmtId="41" fontId="19" fillId="0" borderId="15" xfId="137" applyFont="1" applyFill="1" applyBorder="1" applyAlignment="1">
      <alignment horizontal="center" vertical="center"/>
    </xf>
    <xf numFmtId="41" fontId="19" fillId="0" borderId="18" xfId="137" applyFont="1" applyFill="1" applyBorder="1" applyAlignment="1">
      <alignment horizontal="center" vertical="center" wrapText="1"/>
    </xf>
    <xf numFmtId="179" fontId="19" fillId="0" borderId="49" xfId="120" applyNumberFormat="1" applyFont="1" applyFill="1" applyBorder="1" applyAlignment="1">
      <alignment vertical="center" wrapText="1"/>
    </xf>
    <xf numFmtId="0" fontId="19" fillId="0" borderId="209" xfId="139" applyFont="1" applyFill="1" applyBorder="1" applyAlignment="1">
      <alignment vertical="center"/>
    </xf>
    <xf numFmtId="0" fontId="19" fillId="0" borderId="221" xfId="139" applyFont="1" applyFill="1" applyBorder="1" applyAlignment="1">
      <alignment vertical="center"/>
    </xf>
    <xf numFmtId="0" fontId="19" fillId="0" borderId="40" xfId="139" applyFont="1" applyFill="1" applyBorder="1" applyAlignment="1">
      <alignment vertical="center"/>
    </xf>
    <xf numFmtId="188" fontId="19" fillId="0" borderId="60" xfId="5" applyNumberFormat="1" applyFont="1" applyFill="1" applyBorder="1" applyAlignment="1">
      <alignment horizontal="right" vertical="center" shrinkToFit="1"/>
    </xf>
    <xf numFmtId="179" fontId="19" fillId="0" borderId="47" xfId="120" applyNumberFormat="1" applyFont="1" applyFill="1" applyBorder="1" applyAlignment="1">
      <alignment vertical="center" wrapText="1"/>
    </xf>
    <xf numFmtId="0" fontId="19" fillId="0" borderId="4" xfId="139" applyFont="1" applyFill="1" applyBorder="1" applyAlignment="1">
      <alignment vertical="center"/>
    </xf>
    <xf numFmtId="0" fontId="19" fillId="0" borderId="0" xfId="139" applyFont="1" applyFill="1" applyBorder="1" applyAlignment="1">
      <alignment vertical="center"/>
    </xf>
    <xf numFmtId="0" fontId="19" fillId="0" borderId="99" xfId="139" applyFont="1" applyFill="1" applyBorder="1" applyAlignment="1">
      <alignment vertical="center"/>
    </xf>
    <xf numFmtId="0" fontId="19" fillId="0" borderId="100" xfId="139" applyFont="1" applyFill="1" applyBorder="1" applyAlignment="1">
      <alignment vertical="center"/>
    </xf>
    <xf numFmtId="41" fontId="19" fillId="7" borderId="0" xfId="3" applyFont="1" applyFill="1">
      <alignment vertical="center"/>
    </xf>
    <xf numFmtId="41" fontId="19" fillId="0" borderId="0" xfId="3" applyFont="1" applyFill="1">
      <alignment vertical="center"/>
    </xf>
    <xf numFmtId="0" fontId="19" fillId="0" borderId="15" xfId="139" applyFont="1" applyFill="1" applyBorder="1" applyAlignment="1">
      <alignment vertical="center"/>
    </xf>
    <xf numFmtId="0" fontId="19" fillId="0" borderId="203" xfId="139" applyFont="1" applyFill="1" applyBorder="1" applyAlignment="1">
      <alignment horizontal="left" vertical="center"/>
    </xf>
    <xf numFmtId="0" fontId="19" fillId="0" borderId="44" xfId="139" applyFont="1" applyFill="1" applyBorder="1" applyAlignment="1">
      <alignment vertical="center"/>
    </xf>
    <xf numFmtId="0" fontId="19" fillId="0" borderId="183" xfId="139" applyFont="1" applyFill="1" applyBorder="1" applyAlignment="1">
      <alignment horizontal="center" vertical="center"/>
    </xf>
    <xf numFmtId="41" fontId="19" fillId="0" borderId="225" xfId="137" applyFont="1" applyFill="1" applyBorder="1" applyAlignment="1">
      <alignment horizontal="center" vertical="center"/>
    </xf>
    <xf numFmtId="188" fontId="19" fillId="0" borderId="116" xfId="131" applyNumberFormat="1" applyFont="1" applyFill="1" applyBorder="1" applyAlignment="1">
      <alignment vertical="center"/>
    </xf>
    <xf numFmtId="41" fontId="19" fillId="0" borderId="226" xfId="137" applyFont="1" applyFill="1" applyBorder="1" applyAlignment="1">
      <alignment horizontal="center" vertical="center"/>
    </xf>
    <xf numFmtId="41" fontId="19" fillId="0" borderId="183" xfId="137" applyFont="1" applyFill="1" applyBorder="1" applyAlignment="1">
      <alignment horizontal="center" vertical="center" wrapText="1"/>
    </xf>
    <xf numFmtId="179" fontId="19" fillId="0" borderId="227" xfId="137" applyNumberFormat="1" applyFont="1" applyFill="1" applyBorder="1" applyAlignment="1">
      <alignment vertical="center" wrapText="1"/>
    </xf>
    <xf numFmtId="0" fontId="19" fillId="0" borderId="15" xfId="139" applyFont="1" applyFill="1" applyBorder="1" applyAlignment="1">
      <alignment horizontal="left" vertical="center"/>
    </xf>
    <xf numFmtId="0" fontId="19" fillId="0" borderId="18" xfId="139" applyFont="1" applyFill="1" applyBorder="1" applyAlignment="1">
      <alignment horizontal="left" vertical="center"/>
    </xf>
    <xf numFmtId="41" fontId="19" fillId="0" borderId="251" xfId="138" applyFont="1" applyFill="1" applyBorder="1" applyAlignment="1">
      <alignment horizontal="center" vertical="center"/>
    </xf>
    <xf numFmtId="41" fontId="19" fillId="0" borderId="40" xfId="138" applyFont="1" applyFill="1" applyBorder="1" applyAlignment="1">
      <alignment horizontal="center" vertical="center" wrapText="1"/>
    </xf>
    <xf numFmtId="179" fontId="19" fillId="0" borderId="52" xfId="138" applyNumberFormat="1" applyFont="1" applyFill="1" applyBorder="1" applyAlignment="1">
      <alignment vertical="center" wrapText="1"/>
    </xf>
    <xf numFmtId="0" fontId="19" fillId="0" borderId="206" xfId="139" applyFont="1" applyFill="1" applyBorder="1" applyAlignment="1">
      <alignment vertical="center"/>
    </xf>
    <xf numFmtId="0" fontId="19" fillId="0" borderId="229" xfId="0" applyFont="1" applyFill="1" applyBorder="1" applyAlignment="1">
      <alignment horizontal="left" vertical="center" shrinkToFit="1"/>
    </xf>
    <xf numFmtId="0" fontId="19" fillId="0" borderId="198" xfId="0" applyFont="1" applyFill="1" applyBorder="1" applyAlignment="1">
      <alignment horizontal="center" vertical="center"/>
    </xf>
    <xf numFmtId="41" fontId="19" fillId="0" borderId="250" xfId="138" applyFont="1" applyFill="1" applyBorder="1" applyAlignment="1">
      <alignment horizontal="right" vertical="center"/>
    </xf>
    <xf numFmtId="0" fontId="19" fillId="0" borderId="230" xfId="0" applyFont="1" applyFill="1" applyBorder="1" applyAlignment="1">
      <alignment horizontal="left" vertical="center"/>
    </xf>
    <xf numFmtId="41" fontId="19" fillId="0" borderId="32" xfId="138" applyFont="1" applyFill="1" applyBorder="1" applyAlignment="1">
      <alignment vertical="center" wrapText="1"/>
    </xf>
    <xf numFmtId="41" fontId="36" fillId="0" borderId="32" xfId="138" applyFont="1" applyFill="1" applyBorder="1" applyAlignment="1">
      <alignment vertical="center" wrapText="1"/>
    </xf>
    <xf numFmtId="41" fontId="36" fillId="0" borderId="32" xfId="138" applyFont="1" applyFill="1" applyBorder="1" applyAlignment="1">
      <alignment horizontal="center" vertical="center" wrapText="1"/>
    </xf>
    <xf numFmtId="179" fontId="19" fillId="0" borderId="162" xfId="138" applyNumberFormat="1" applyFont="1" applyFill="1" applyBorder="1" applyAlignment="1">
      <alignment vertical="center" wrapText="1"/>
    </xf>
    <xf numFmtId="189" fontId="19" fillId="0" borderId="187" xfId="141" applyNumberFormat="1" applyFont="1" applyFill="1" applyBorder="1" applyAlignment="1">
      <alignment horizontal="center" vertical="center" shrinkToFit="1"/>
    </xf>
    <xf numFmtId="188" fontId="19" fillId="0" borderId="21" xfId="138" applyNumberFormat="1" applyFont="1" applyFill="1" applyBorder="1" applyAlignment="1">
      <alignment horizontal="right" vertical="center"/>
    </xf>
    <xf numFmtId="41" fontId="19" fillId="0" borderId="216" xfId="140" applyFont="1" applyFill="1" applyBorder="1" applyAlignment="1">
      <alignment vertical="center"/>
    </xf>
    <xf numFmtId="41" fontId="19" fillId="0" borderId="28" xfId="140" applyFont="1" applyFill="1" applyBorder="1" applyAlignment="1">
      <alignment vertical="center" wrapText="1"/>
    </xf>
    <xf numFmtId="181" fontId="19" fillId="0" borderId="28" xfId="140" applyNumberFormat="1" applyFont="1" applyFill="1" applyBorder="1" applyAlignment="1">
      <alignment vertical="center" wrapText="1"/>
    </xf>
    <xf numFmtId="180" fontId="19" fillId="0" borderId="28" xfId="140" applyNumberFormat="1" applyFont="1" applyFill="1" applyBorder="1" applyAlignment="1">
      <alignment horizontal="center" vertical="center" wrapText="1"/>
    </xf>
    <xf numFmtId="41" fontId="19" fillId="0" borderId="28" xfId="140" applyFont="1" applyFill="1" applyBorder="1" applyAlignment="1">
      <alignment horizontal="center" vertical="center" wrapText="1"/>
    </xf>
    <xf numFmtId="179" fontId="19" fillId="0" borderId="5" xfId="100" applyNumberFormat="1" applyFont="1" applyFill="1" applyBorder="1" applyAlignment="1">
      <alignment vertical="center" wrapText="1"/>
    </xf>
    <xf numFmtId="189" fontId="19" fillId="0" borderId="0" xfId="141" applyNumberFormat="1" applyFont="1" applyFill="1" applyBorder="1" applyAlignment="1">
      <alignment horizontal="center" vertical="center" shrinkToFit="1"/>
    </xf>
    <xf numFmtId="190" fontId="19" fillId="0" borderId="130" xfId="140" applyNumberFormat="1" applyFont="1" applyFill="1" applyBorder="1" applyAlignment="1">
      <alignment horizontal="right" vertical="center" wrapText="1"/>
    </xf>
    <xf numFmtId="41" fontId="19" fillId="0" borderId="187" xfId="140" applyFont="1" applyFill="1" applyBorder="1" applyAlignment="1">
      <alignment vertical="center"/>
    </xf>
    <xf numFmtId="181" fontId="19" fillId="0" borderId="0" xfId="140" applyNumberFormat="1" applyFont="1" applyFill="1" applyBorder="1" applyAlignment="1">
      <alignment vertical="center" wrapText="1"/>
    </xf>
    <xf numFmtId="190" fontId="19" fillId="0" borderId="72" xfId="140" applyNumberFormat="1" applyFont="1" applyFill="1" applyBorder="1" applyAlignment="1">
      <alignment horizontal="right" vertical="center" wrapText="1"/>
    </xf>
    <xf numFmtId="179" fontId="19" fillId="0" borderId="39" xfId="100" applyNumberFormat="1" applyFont="1" applyFill="1" applyBorder="1" applyAlignment="1">
      <alignment vertical="center" wrapText="1"/>
    </xf>
    <xf numFmtId="0" fontId="19" fillId="0" borderId="184" xfId="139" applyFont="1" applyFill="1" applyBorder="1" applyAlignment="1">
      <alignment vertical="center"/>
    </xf>
    <xf numFmtId="0" fontId="19" fillId="0" borderId="118" xfId="139" applyFont="1" applyFill="1" applyBorder="1" applyAlignment="1">
      <alignment horizontal="left" vertical="center"/>
    </xf>
    <xf numFmtId="0" fontId="19" fillId="0" borderId="193" xfId="0" applyFont="1" applyFill="1" applyBorder="1" applyAlignment="1">
      <alignment horizontal="left" vertical="center" shrinkToFit="1"/>
    </xf>
    <xf numFmtId="0" fontId="19" fillId="0" borderId="183" xfId="0" applyFont="1" applyFill="1" applyBorder="1" applyAlignment="1">
      <alignment horizontal="center" vertical="center"/>
    </xf>
    <xf numFmtId="41" fontId="19" fillId="0" borderId="193" xfId="138" applyFont="1" applyFill="1" applyBorder="1" applyAlignment="1">
      <alignment horizontal="right" vertical="center"/>
    </xf>
    <xf numFmtId="0" fontId="19" fillId="0" borderId="207" xfId="0" applyFont="1" applyFill="1" applyBorder="1" applyAlignment="1">
      <alignment horizontal="left" vertical="center"/>
    </xf>
    <xf numFmtId="41" fontId="19" fillId="0" borderId="57" xfId="138" applyFont="1" applyFill="1" applyBorder="1" applyAlignment="1">
      <alignment vertical="center" wrapText="1"/>
    </xf>
    <xf numFmtId="41" fontId="19" fillId="0" borderId="57" xfId="138" applyFont="1" applyFill="1" applyBorder="1" applyAlignment="1">
      <alignment horizontal="center" vertical="center" wrapText="1"/>
    </xf>
    <xf numFmtId="189" fontId="19" fillId="0" borderId="231" xfId="141" applyNumberFormat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/>
    </xf>
    <xf numFmtId="0" fontId="19" fillId="0" borderId="232" xfId="0" applyFont="1" applyFill="1" applyBorder="1" applyAlignment="1">
      <alignment horizontal="left" vertical="center" shrinkToFit="1"/>
    </xf>
    <xf numFmtId="0" fontId="19" fillId="0" borderId="233" xfId="0" applyFont="1" applyFill="1" applyBorder="1" applyAlignment="1">
      <alignment horizontal="center" vertical="center"/>
    </xf>
    <xf numFmtId="41" fontId="19" fillId="0" borderId="232" xfId="138" applyFont="1" applyFill="1" applyBorder="1" applyAlignment="1">
      <alignment horizontal="right" vertical="center"/>
    </xf>
    <xf numFmtId="188" fontId="19" fillId="0" borderId="234" xfId="138" applyNumberFormat="1" applyFont="1" applyFill="1" applyBorder="1" applyAlignment="1">
      <alignment horizontal="right" vertical="center"/>
    </xf>
    <xf numFmtId="41" fontId="19" fillId="0" borderId="235" xfId="140" applyFont="1" applyFill="1" applyBorder="1" applyAlignment="1">
      <alignment vertical="center"/>
    </xf>
    <xf numFmtId="41" fontId="19" fillId="0" borderId="233" xfId="140" applyFont="1" applyFill="1" applyBorder="1" applyAlignment="1">
      <alignment vertical="center" wrapText="1"/>
    </xf>
    <xf numFmtId="181" fontId="19" fillId="0" borderId="233" xfId="140" applyNumberFormat="1" applyFont="1" applyFill="1" applyBorder="1" applyAlignment="1">
      <alignment horizontal="center" vertical="center" wrapText="1"/>
    </xf>
    <xf numFmtId="180" fontId="19" fillId="0" borderId="233" xfId="140" applyNumberFormat="1" applyFont="1" applyFill="1" applyBorder="1" applyAlignment="1">
      <alignment horizontal="center" vertical="center" wrapText="1"/>
    </xf>
    <xf numFmtId="41" fontId="19" fillId="0" borderId="233" xfId="140" applyFont="1" applyFill="1" applyBorder="1" applyAlignment="1">
      <alignment horizontal="center" vertical="center" wrapText="1"/>
    </xf>
    <xf numFmtId="179" fontId="19" fillId="0" borderId="39" xfId="138" applyNumberFormat="1" applyFont="1" applyFill="1" applyBorder="1" applyAlignment="1">
      <alignment vertical="center" wrapText="1"/>
    </xf>
    <xf numFmtId="0" fontId="19" fillId="0" borderId="187" xfId="139" applyFont="1" applyFill="1" applyBorder="1" applyAlignment="1">
      <alignment vertical="center"/>
    </xf>
    <xf numFmtId="0" fontId="19" fillId="0" borderId="132" xfId="0" applyFont="1" applyFill="1" applyBorder="1" applyAlignment="1">
      <alignment horizontal="left" vertical="center" shrinkToFit="1"/>
    </xf>
    <xf numFmtId="0" fontId="19" fillId="0" borderId="164" xfId="0" applyFont="1" applyFill="1" applyBorder="1" applyAlignment="1">
      <alignment horizontal="center" vertical="center" shrinkToFit="1"/>
    </xf>
    <xf numFmtId="41" fontId="19" fillId="0" borderId="164" xfId="138" applyFont="1" applyFill="1" applyBorder="1" applyAlignment="1">
      <alignment horizontal="right" vertical="center"/>
    </xf>
    <xf numFmtId="0" fontId="19" fillId="0" borderId="203" xfId="0" applyFont="1" applyFill="1" applyBorder="1" applyAlignment="1">
      <alignment horizontal="left" vertical="center"/>
    </xf>
    <xf numFmtId="41" fontId="19" fillId="0" borderId="208" xfId="138" applyFont="1" applyFill="1" applyBorder="1" applyAlignment="1">
      <alignment vertical="center" wrapText="1"/>
    </xf>
    <xf numFmtId="41" fontId="19" fillId="0" borderId="208" xfId="138" applyFont="1" applyFill="1" applyBorder="1" applyAlignment="1">
      <alignment horizontal="center" vertical="center" wrapText="1"/>
    </xf>
    <xf numFmtId="0" fontId="19" fillId="0" borderId="210" xfId="139" applyFont="1" applyFill="1" applyBorder="1" applyAlignment="1">
      <alignment vertical="center"/>
    </xf>
    <xf numFmtId="0" fontId="19" fillId="0" borderId="130" xfId="0" applyFont="1" applyFill="1" applyBorder="1" applyAlignment="1">
      <alignment horizontal="left" vertical="center" shrinkToFit="1"/>
    </xf>
    <xf numFmtId="41" fontId="19" fillId="0" borderId="187" xfId="138" applyFont="1" applyFill="1" applyBorder="1" applyAlignment="1">
      <alignment horizontal="right" vertical="center"/>
    </xf>
    <xf numFmtId="188" fontId="19" fillId="0" borderId="210" xfId="5" applyNumberFormat="1" applyFont="1" applyFill="1" applyBorder="1" applyAlignment="1">
      <alignment horizontal="right" vertical="center"/>
    </xf>
    <xf numFmtId="0" fontId="19" fillId="0" borderId="21" xfId="0" applyFont="1" applyFill="1" applyBorder="1" applyAlignment="1">
      <alignment horizontal="left" vertical="center"/>
    </xf>
    <xf numFmtId="41" fontId="19" fillId="0" borderId="0" xfId="138" applyFont="1" applyFill="1" applyBorder="1" applyAlignment="1">
      <alignment vertical="center" wrapText="1"/>
    </xf>
    <xf numFmtId="41" fontId="19" fillId="0" borderId="0" xfId="138" applyFont="1" applyFill="1" applyBorder="1" applyAlignment="1">
      <alignment horizontal="center" vertical="center" wrapText="1"/>
    </xf>
    <xf numFmtId="0" fontId="30" fillId="6" borderId="17" xfId="119" applyFont="1" applyFill="1" applyBorder="1" applyAlignment="1">
      <alignment horizontal="center" vertical="center" shrinkToFit="1"/>
    </xf>
    <xf numFmtId="0" fontId="19" fillId="0" borderId="13" xfId="139" applyFont="1" applyFill="1" applyBorder="1" applyAlignment="1">
      <alignment vertical="center"/>
    </xf>
    <xf numFmtId="0" fontId="19" fillId="0" borderId="14" xfId="139" applyFont="1" applyFill="1" applyBorder="1" applyAlignment="1">
      <alignment vertical="center"/>
    </xf>
    <xf numFmtId="0" fontId="19" fillId="0" borderId="18" xfId="139" applyFont="1" applyFill="1" applyBorder="1" applyAlignment="1">
      <alignment horizontal="center" vertical="center"/>
    </xf>
    <xf numFmtId="41" fontId="19" fillId="0" borderId="16" xfId="137" applyFont="1" applyFill="1" applyBorder="1" applyAlignment="1">
      <alignment horizontal="center" vertical="center"/>
    </xf>
    <xf numFmtId="0" fontId="19" fillId="0" borderId="62" xfId="125" applyFont="1" applyFill="1" applyBorder="1" applyAlignment="1">
      <alignment horizontal="center" vertical="center" shrinkToFit="1"/>
    </xf>
    <xf numFmtId="41" fontId="19" fillId="0" borderId="95" xfId="131" applyNumberFormat="1" applyFont="1" applyFill="1" applyBorder="1" applyAlignment="1">
      <alignment vertical="center" wrapText="1"/>
    </xf>
    <xf numFmtId="41" fontId="19" fillId="0" borderId="62" xfId="131" applyFont="1" applyFill="1" applyBorder="1" applyAlignment="1">
      <alignment vertical="center"/>
    </xf>
    <xf numFmtId="179" fontId="19" fillId="0" borderId="34" xfId="5" applyNumberFormat="1" applyFont="1" applyFill="1" applyBorder="1" applyAlignment="1">
      <alignment vertical="center" wrapText="1"/>
    </xf>
    <xf numFmtId="0" fontId="19" fillId="0" borderId="20" xfId="125" applyFont="1" applyFill="1" applyBorder="1" applyAlignment="1">
      <alignment vertical="center"/>
    </xf>
    <xf numFmtId="41" fontId="19" fillId="0" borderId="26" xfId="136" applyFont="1" applyFill="1" applyBorder="1" applyAlignment="1">
      <alignment vertical="center"/>
    </xf>
    <xf numFmtId="41" fontId="19" fillId="0" borderId="130" xfId="131" applyNumberFormat="1" applyFont="1" applyFill="1" applyBorder="1" applyAlignment="1">
      <alignment vertical="center" wrapText="1"/>
    </xf>
    <xf numFmtId="41" fontId="19" fillId="0" borderId="0" xfId="131" applyFont="1" applyFill="1" applyBorder="1" applyAlignment="1">
      <alignment horizontal="center" vertical="center"/>
    </xf>
    <xf numFmtId="41" fontId="19" fillId="0" borderId="0" xfId="131" applyFont="1" applyFill="1" applyBorder="1" applyAlignment="1">
      <alignment horizontal="center" vertical="center" wrapText="1"/>
    </xf>
    <xf numFmtId="180" fontId="19" fillId="0" borderId="0" xfId="131" applyNumberFormat="1" applyFont="1" applyFill="1" applyBorder="1" applyAlignment="1">
      <alignment horizontal="right" vertical="center" wrapText="1"/>
    </xf>
    <xf numFmtId="179" fontId="19" fillId="0" borderId="5" xfId="5" applyNumberFormat="1" applyFont="1" applyFill="1" applyBorder="1" applyAlignment="1">
      <alignment vertical="center" wrapText="1"/>
    </xf>
    <xf numFmtId="0" fontId="19" fillId="0" borderId="209" xfId="125" applyFont="1" applyFill="1" applyBorder="1" applyAlignment="1">
      <alignment vertical="center"/>
    </xf>
    <xf numFmtId="0" fontId="19" fillId="0" borderId="92" xfId="119" applyFont="1" applyFill="1" applyBorder="1" applyAlignment="1">
      <alignment horizontal="left" vertical="center"/>
    </xf>
    <xf numFmtId="0" fontId="19" fillId="0" borderId="62" xfId="119" applyFont="1" applyFill="1" applyBorder="1" applyAlignment="1">
      <alignment horizontal="left" vertical="center"/>
    </xf>
    <xf numFmtId="0" fontId="19" fillId="0" borderId="46" xfId="125" applyFont="1" applyFill="1" applyBorder="1" applyAlignment="1">
      <alignment horizontal="left" vertical="center" shrinkToFit="1"/>
    </xf>
    <xf numFmtId="0" fontId="19" fillId="0" borderId="45" xfId="125" applyFont="1" applyFill="1" applyBorder="1" applyAlignment="1">
      <alignment horizontal="center" vertical="center" shrinkToFit="1"/>
    </xf>
    <xf numFmtId="41" fontId="19" fillId="0" borderId="182" xfId="131" applyNumberFormat="1" applyFont="1" applyFill="1" applyBorder="1" applyAlignment="1">
      <alignment vertical="center" wrapText="1"/>
    </xf>
    <xf numFmtId="41" fontId="19" fillId="0" borderId="40" xfId="131" applyFont="1" applyFill="1" applyBorder="1" applyAlignment="1">
      <alignment horizontal="center" vertical="center"/>
    </xf>
    <xf numFmtId="41" fontId="19" fillId="0" borderId="40" xfId="131" applyFont="1" applyFill="1" applyBorder="1" applyAlignment="1">
      <alignment horizontal="center" vertical="center" wrapText="1"/>
    </xf>
    <xf numFmtId="180" fontId="19" fillId="0" borderId="40" xfId="131" applyNumberFormat="1" applyFont="1" applyFill="1" applyBorder="1" applyAlignment="1">
      <alignment horizontal="right" vertical="center" wrapText="1"/>
    </xf>
    <xf numFmtId="179" fontId="19" fillId="0" borderId="52" xfId="5" applyNumberFormat="1" applyFont="1" applyFill="1" applyBorder="1" applyAlignment="1">
      <alignment vertical="center" wrapText="1"/>
    </xf>
    <xf numFmtId="0" fontId="19" fillId="0" borderId="200" xfId="125" applyFont="1" applyFill="1" applyBorder="1" applyAlignment="1">
      <alignment vertical="center"/>
    </xf>
    <xf numFmtId="0" fontId="19" fillId="0" borderId="184" xfId="119" applyFont="1" applyFill="1" applyBorder="1" applyAlignment="1">
      <alignment horizontal="left" vertical="center"/>
    </xf>
    <xf numFmtId="0" fontId="19" fillId="0" borderId="199" xfId="125" applyFont="1" applyFill="1" applyBorder="1" applyAlignment="1">
      <alignment horizontal="left" vertical="center" shrinkToFit="1"/>
    </xf>
    <xf numFmtId="0" fontId="19" fillId="0" borderId="57" xfId="125" applyFont="1" applyFill="1" applyBorder="1" applyAlignment="1">
      <alignment horizontal="center" vertical="center" shrinkToFit="1"/>
    </xf>
    <xf numFmtId="41" fontId="19" fillId="0" borderId="211" xfId="131" applyFont="1" applyFill="1" applyBorder="1" applyAlignment="1">
      <alignment vertical="center" wrapText="1"/>
    </xf>
    <xf numFmtId="0" fontId="19" fillId="0" borderId="57" xfId="125" applyFont="1" applyFill="1" applyBorder="1" applyAlignment="1">
      <alignment horizontal="left" vertical="center"/>
    </xf>
    <xf numFmtId="41" fontId="19" fillId="0" borderId="57" xfId="131" applyFont="1" applyFill="1" applyBorder="1" applyAlignment="1">
      <alignment vertical="center" wrapText="1"/>
    </xf>
    <xf numFmtId="180" fontId="19" fillId="0" borderId="57" xfId="131" applyNumberFormat="1" applyFont="1" applyFill="1" applyBorder="1" applyAlignment="1">
      <alignment horizontal="right" vertical="center" wrapText="1"/>
    </xf>
    <xf numFmtId="179" fontId="19" fillId="0" borderId="162" xfId="120" applyNumberFormat="1" applyFont="1" applyFill="1" applyBorder="1" applyAlignment="1">
      <alignment vertical="center" wrapText="1"/>
    </xf>
    <xf numFmtId="0" fontId="19" fillId="0" borderId="21" xfId="125" applyFont="1" applyFill="1" applyBorder="1" applyAlignment="1">
      <alignment vertical="center"/>
    </xf>
    <xf numFmtId="0" fontId="19" fillId="0" borderId="187" xfId="125" applyFont="1" applyFill="1" applyBorder="1" applyAlignment="1">
      <alignment horizontal="left" vertical="center"/>
    </xf>
    <xf numFmtId="0" fontId="19" fillId="0" borderId="0" xfId="125" applyFont="1" applyFill="1" applyBorder="1" applyAlignment="1">
      <alignment horizontal="left" vertical="center"/>
    </xf>
    <xf numFmtId="0" fontId="19" fillId="0" borderId="212" xfId="125" applyFont="1" applyFill="1" applyBorder="1" applyAlignment="1">
      <alignment horizontal="left" vertical="center" shrinkToFit="1"/>
    </xf>
    <xf numFmtId="0" fontId="19" fillId="0" borderId="185" xfId="125" applyFont="1" applyFill="1" applyBorder="1" applyAlignment="1">
      <alignment horizontal="center" vertical="center" shrinkToFit="1"/>
    </xf>
    <xf numFmtId="41" fontId="19" fillId="0" borderId="111" xfId="131" applyNumberFormat="1" applyFont="1" applyFill="1" applyBorder="1" applyAlignment="1">
      <alignment horizontal="center" vertical="center" wrapText="1"/>
    </xf>
    <xf numFmtId="41" fontId="19" fillId="0" borderId="213" xfId="131" applyFont="1" applyFill="1" applyBorder="1" applyAlignment="1">
      <alignment vertical="center" wrapText="1"/>
    </xf>
    <xf numFmtId="188" fontId="19" fillId="0" borderId="134" xfId="131" applyNumberFormat="1" applyFont="1" applyFill="1" applyBorder="1" applyAlignment="1">
      <alignment vertical="center"/>
    </xf>
    <xf numFmtId="41" fontId="19" fillId="0" borderId="0" xfId="131" applyFont="1" applyFill="1" applyBorder="1" applyAlignment="1">
      <alignment vertical="center"/>
    </xf>
    <xf numFmtId="41" fontId="19" fillId="0" borderId="0" xfId="131" applyFont="1" applyFill="1" applyBorder="1" applyAlignment="1">
      <alignment vertical="center" wrapText="1"/>
    </xf>
    <xf numFmtId="180" fontId="19" fillId="0" borderId="28" xfId="131" applyNumberFormat="1" applyFont="1" applyFill="1" applyBorder="1" applyAlignment="1">
      <alignment horizontal="right" vertical="center" wrapText="1"/>
    </xf>
    <xf numFmtId="179" fontId="19" fillId="0" borderId="5" xfId="120" applyNumberFormat="1" applyFont="1" applyFill="1" applyBorder="1" applyAlignment="1">
      <alignment vertical="center" wrapText="1"/>
    </xf>
    <xf numFmtId="0" fontId="19" fillId="0" borderId="58" xfId="125" applyFont="1" applyFill="1" applyBorder="1" applyAlignment="1">
      <alignment horizontal="left" vertical="center" shrinkToFit="1"/>
    </xf>
    <xf numFmtId="0" fontId="19" fillId="0" borderId="59" xfId="125" applyFont="1" applyFill="1" applyBorder="1" applyAlignment="1">
      <alignment horizontal="center" vertical="center" shrinkToFit="1"/>
    </xf>
    <xf numFmtId="0" fontId="19" fillId="0" borderId="33" xfId="125" applyFont="1" applyFill="1" applyBorder="1" applyAlignment="1">
      <alignment horizontal="left" vertical="center" shrinkToFit="1"/>
    </xf>
    <xf numFmtId="188" fontId="19" fillId="0" borderId="100" xfId="131" applyNumberFormat="1" applyFont="1" applyFill="1" applyBorder="1" applyAlignment="1">
      <alignment vertical="center"/>
    </xf>
    <xf numFmtId="41" fontId="19" fillId="0" borderId="28" xfId="131" applyFont="1" applyFill="1" applyBorder="1" applyAlignment="1">
      <alignment vertical="center"/>
    </xf>
    <xf numFmtId="41" fontId="19" fillId="0" borderId="28" xfId="131" applyFont="1" applyFill="1" applyBorder="1" applyAlignment="1">
      <alignment vertical="center" wrapText="1"/>
    </xf>
    <xf numFmtId="0" fontId="19" fillId="0" borderId="0" xfId="125" applyFont="1" applyFill="1" applyBorder="1">
      <alignment vertical="center"/>
    </xf>
    <xf numFmtId="41" fontId="19" fillId="0" borderId="28" xfId="131" applyFont="1" applyFill="1" applyBorder="1" applyAlignment="1">
      <alignment horizontal="center" vertical="center" wrapText="1"/>
    </xf>
    <xf numFmtId="179" fontId="19" fillId="0" borderId="50" xfId="120" applyNumberFormat="1" applyFont="1" applyFill="1" applyBorder="1" applyAlignment="1">
      <alignment vertical="center" wrapText="1"/>
    </xf>
    <xf numFmtId="0" fontId="19" fillId="0" borderId="26" xfId="125" applyFont="1" applyFill="1" applyBorder="1" applyAlignment="1">
      <alignment horizontal="left" vertical="center" shrinkToFit="1"/>
    </xf>
    <xf numFmtId="0" fontId="19" fillId="0" borderId="27" xfId="125" applyFont="1" applyFill="1" applyBorder="1" applyAlignment="1">
      <alignment horizontal="center" vertical="center" shrinkToFit="1"/>
    </xf>
    <xf numFmtId="41" fontId="19" fillId="0" borderId="214" xfId="131" applyFont="1" applyFill="1" applyBorder="1" applyAlignment="1">
      <alignment vertical="center" wrapText="1"/>
    </xf>
    <xf numFmtId="0" fontId="19" fillId="0" borderId="25" xfId="125" applyFont="1" applyFill="1" applyBorder="1" applyAlignment="1">
      <alignment horizontal="left" vertical="center"/>
    </xf>
    <xf numFmtId="41" fontId="19" fillId="0" borderId="25" xfId="131" applyFont="1" applyFill="1" applyBorder="1" applyAlignment="1">
      <alignment vertical="center" wrapText="1"/>
    </xf>
    <xf numFmtId="180" fontId="19" fillId="0" borderId="25" xfId="131" applyNumberFormat="1" applyFont="1" applyFill="1" applyBorder="1" applyAlignment="1">
      <alignment horizontal="right" vertical="center" wrapText="1"/>
    </xf>
    <xf numFmtId="41" fontId="19" fillId="0" borderId="25" xfId="131" applyFont="1" applyFill="1" applyBorder="1" applyAlignment="1">
      <alignment horizontal="center" vertical="center" wrapText="1"/>
    </xf>
    <xf numFmtId="41" fontId="19" fillId="0" borderId="162" xfId="120" applyNumberFormat="1" applyFont="1" applyFill="1" applyBorder="1" applyAlignment="1">
      <alignment vertical="center" wrapText="1"/>
    </xf>
    <xf numFmtId="0" fontId="19" fillId="0" borderId="186" xfId="125" applyFont="1" applyFill="1" applyBorder="1" applyAlignment="1">
      <alignment horizontal="left" vertical="center"/>
    </xf>
    <xf numFmtId="0" fontId="19" fillId="0" borderId="37" xfId="125" applyFont="1" applyFill="1" applyBorder="1" applyAlignment="1">
      <alignment horizontal="left" vertical="center"/>
    </xf>
    <xf numFmtId="0" fontId="19" fillId="0" borderId="268" xfId="125" applyFont="1" applyFill="1" applyBorder="1" applyAlignment="1">
      <alignment horizontal="left" vertical="center" shrinkToFit="1"/>
    </xf>
    <xf numFmtId="0" fontId="19" fillId="0" borderId="248" xfId="125" applyFont="1" applyFill="1" applyBorder="1" applyAlignment="1">
      <alignment horizontal="center" vertical="center" shrinkToFit="1"/>
    </xf>
    <xf numFmtId="41" fontId="19" fillId="0" borderId="76" xfId="131" applyNumberFormat="1" applyFont="1" applyFill="1" applyBorder="1" applyAlignment="1">
      <alignment horizontal="center" vertical="center" wrapText="1"/>
    </xf>
    <xf numFmtId="41" fontId="19" fillId="0" borderId="269" xfId="131" applyFont="1" applyFill="1" applyBorder="1" applyAlignment="1">
      <alignment vertical="center" wrapText="1"/>
    </xf>
    <xf numFmtId="41" fontId="19" fillId="0" borderId="219" xfId="131" applyFont="1" applyFill="1" applyBorder="1" applyAlignment="1">
      <alignment vertical="center"/>
    </xf>
    <xf numFmtId="41" fontId="19" fillId="0" borderId="219" xfId="131" applyFont="1" applyFill="1" applyBorder="1" applyAlignment="1">
      <alignment vertical="center" wrapText="1"/>
    </xf>
    <xf numFmtId="180" fontId="19" fillId="0" borderId="219" xfId="131" applyNumberFormat="1" applyFont="1" applyFill="1" applyBorder="1" applyAlignment="1">
      <alignment horizontal="right" vertical="center" wrapText="1"/>
    </xf>
    <xf numFmtId="41" fontId="19" fillId="0" borderId="37" xfId="131" applyFont="1" applyFill="1" applyBorder="1" applyAlignment="1">
      <alignment horizontal="center" vertical="center" wrapText="1"/>
    </xf>
    <xf numFmtId="41" fontId="19" fillId="0" borderId="37" xfId="131" applyFont="1" applyFill="1" applyBorder="1" applyAlignment="1">
      <alignment vertical="center" wrapText="1"/>
    </xf>
    <xf numFmtId="41" fontId="19" fillId="0" borderId="39" xfId="120" applyNumberFormat="1" applyFont="1" applyFill="1" applyBorder="1" applyAlignment="1">
      <alignment vertical="center" wrapText="1"/>
    </xf>
    <xf numFmtId="0" fontId="19" fillId="0" borderId="164" xfId="119" applyFont="1" applyFill="1" applyBorder="1" applyAlignment="1">
      <alignment horizontal="left" vertical="center"/>
    </xf>
    <xf numFmtId="0" fontId="19" fillId="0" borderId="29" xfId="125" applyFont="1" applyFill="1" applyBorder="1" applyAlignment="1">
      <alignment horizontal="left" vertical="center" shrinkToFit="1"/>
    </xf>
    <xf numFmtId="0" fontId="19" fillId="0" borderId="30" xfId="125" applyFont="1" applyFill="1" applyBorder="1" applyAlignment="1">
      <alignment horizontal="center" vertical="center" shrinkToFit="1"/>
    </xf>
    <xf numFmtId="41" fontId="19" fillId="0" borderId="29" xfId="136" applyFont="1" applyFill="1" applyBorder="1" applyAlignment="1">
      <alignment vertical="center"/>
    </xf>
    <xf numFmtId="41" fontId="19" fillId="0" borderId="215" xfId="131" applyFont="1" applyFill="1" applyBorder="1" applyAlignment="1">
      <alignment horizontal="center" vertical="center" wrapText="1"/>
    </xf>
    <xf numFmtId="188" fontId="19" fillId="0" borderId="31" xfId="5" applyNumberFormat="1" applyFont="1" applyFill="1" applyBorder="1" applyAlignment="1">
      <alignment horizontal="right" vertical="center" shrinkToFit="1"/>
    </xf>
    <xf numFmtId="0" fontId="19" fillId="0" borderId="32" xfId="125" applyFont="1" applyFill="1" applyBorder="1" applyAlignment="1">
      <alignment horizontal="left" vertical="center"/>
    </xf>
    <xf numFmtId="41" fontId="19" fillId="0" borderId="32" xfId="131" applyFont="1" applyFill="1" applyBorder="1" applyAlignment="1">
      <alignment vertical="center" wrapText="1"/>
    </xf>
    <xf numFmtId="180" fontId="19" fillId="0" borderId="32" xfId="131" applyNumberFormat="1" applyFont="1" applyFill="1" applyBorder="1" applyAlignment="1">
      <alignment horizontal="right" vertical="center" wrapText="1"/>
    </xf>
    <xf numFmtId="41" fontId="19" fillId="0" borderId="32" xfId="131" applyFont="1" applyFill="1" applyBorder="1" applyAlignment="1">
      <alignment horizontal="center" vertical="center" wrapText="1"/>
    </xf>
    <xf numFmtId="0" fontId="19" fillId="0" borderId="19" xfId="125" applyFont="1" applyFill="1" applyBorder="1" applyAlignment="1">
      <alignment horizontal="left" vertical="center" shrinkToFit="1"/>
    </xf>
    <xf numFmtId="41" fontId="19" fillId="0" borderId="100" xfId="131" applyFont="1" applyFill="1" applyBorder="1" applyAlignment="1">
      <alignment horizontal="center" vertical="center" wrapText="1"/>
    </xf>
    <xf numFmtId="41" fontId="19" fillId="0" borderId="214" xfId="131" applyFont="1" applyFill="1" applyBorder="1" applyAlignment="1">
      <alignment horizontal="center" vertical="center" wrapText="1"/>
    </xf>
    <xf numFmtId="41" fontId="19" fillId="0" borderId="130" xfId="131" applyNumberFormat="1" applyFont="1" applyFill="1" applyBorder="1" applyAlignment="1">
      <alignment horizontal="center" vertical="center" wrapText="1"/>
    </xf>
    <xf numFmtId="0" fontId="19" fillId="0" borderId="0" xfId="0" applyFont="1" applyFill="1" applyBorder="1">
      <alignment vertical="center"/>
    </xf>
    <xf numFmtId="41" fontId="19" fillId="0" borderId="5" xfId="120" applyNumberFormat="1" applyFont="1" applyFill="1" applyBorder="1" applyAlignment="1">
      <alignment vertical="center" wrapText="1"/>
    </xf>
    <xf numFmtId="41" fontId="19" fillId="0" borderId="186" xfId="131" applyFont="1" applyFill="1" applyBorder="1" applyAlignment="1">
      <alignment vertical="center"/>
    </xf>
    <xf numFmtId="188" fontId="19" fillId="0" borderId="59" xfId="5" applyNumberFormat="1" applyFont="1" applyFill="1" applyBorder="1" applyAlignment="1">
      <alignment horizontal="right" vertical="center" shrinkToFit="1"/>
    </xf>
    <xf numFmtId="0" fontId="19" fillId="0" borderId="184" xfId="125" applyFont="1" applyFill="1" applyBorder="1" applyAlignment="1">
      <alignment horizontal="left" vertical="center"/>
    </xf>
    <xf numFmtId="41" fontId="19" fillId="0" borderId="118" xfId="131" applyFont="1" applyFill="1" applyBorder="1" applyAlignment="1">
      <alignment vertical="center" wrapText="1"/>
    </xf>
    <xf numFmtId="180" fontId="19" fillId="0" borderId="118" xfId="131" applyNumberFormat="1" applyFont="1" applyFill="1" applyBorder="1" applyAlignment="1">
      <alignment horizontal="right" vertical="center" wrapText="1"/>
    </xf>
    <xf numFmtId="41" fontId="19" fillId="0" borderId="187" xfId="131" applyFont="1" applyFill="1" applyBorder="1" applyAlignment="1">
      <alignment vertical="center"/>
    </xf>
    <xf numFmtId="41" fontId="19" fillId="0" borderId="0" xfId="131" applyFont="1" applyFill="1" applyBorder="1" applyAlignment="1">
      <alignment horizontal="right" vertical="center" wrapText="1"/>
    </xf>
    <xf numFmtId="0" fontId="19" fillId="0" borderId="118" xfId="119" applyNumberFormat="1" applyFont="1" applyFill="1" applyBorder="1" applyAlignment="1">
      <alignment horizontal="left" vertical="center"/>
    </xf>
    <xf numFmtId="41" fontId="19" fillId="0" borderId="100" xfId="131" applyFont="1" applyFill="1" applyBorder="1" applyAlignment="1">
      <alignment vertical="center" wrapText="1"/>
    </xf>
    <xf numFmtId="0" fontId="19" fillId="0" borderId="261" xfId="0" applyFont="1" applyFill="1" applyBorder="1" applyAlignment="1">
      <alignment horizontal="left" vertical="center" shrinkToFit="1"/>
    </xf>
    <xf numFmtId="0" fontId="19" fillId="0" borderId="262" xfId="0" applyFont="1" applyFill="1" applyBorder="1" applyAlignment="1">
      <alignment horizontal="center" vertical="center"/>
    </xf>
    <xf numFmtId="41" fontId="19" fillId="0" borderId="261" xfId="138" applyFont="1" applyFill="1" applyBorder="1" applyAlignment="1">
      <alignment horizontal="right" vertical="center"/>
    </xf>
    <xf numFmtId="41" fontId="19" fillId="0" borderId="264" xfId="138" applyFont="1" applyFill="1" applyBorder="1" applyAlignment="1">
      <alignment vertical="center" wrapText="1"/>
    </xf>
    <xf numFmtId="41" fontId="19" fillId="0" borderId="264" xfId="138" applyFont="1" applyFill="1" applyBorder="1" applyAlignment="1">
      <alignment horizontal="center" vertical="center" wrapText="1"/>
    </xf>
    <xf numFmtId="41" fontId="19" fillId="0" borderId="61" xfId="138" applyNumberFormat="1" applyFont="1" applyFill="1" applyBorder="1" applyAlignment="1">
      <alignment vertical="center" wrapText="1"/>
    </xf>
    <xf numFmtId="189" fontId="19" fillId="0" borderId="267" xfId="141" applyNumberFormat="1" applyFont="1" applyFill="1" applyBorder="1" applyAlignment="1">
      <alignment horizontal="center" vertical="center" shrinkToFit="1"/>
    </xf>
    <xf numFmtId="188" fontId="19" fillId="0" borderId="265" xfId="138" applyNumberFormat="1" applyFont="1" applyFill="1" applyBorder="1" applyAlignment="1">
      <alignment horizontal="right" vertical="center"/>
    </xf>
    <xf numFmtId="41" fontId="19" fillId="0" borderId="234" xfId="140" applyFont="1" applyFill="1" applyBorder="1" applyAlignment="1">
      <alignment vertical="center"/>
    </xf>
    <xf numFmtId="181" fontId="19" fillId="0" borderId="233" xfId="140" applyNumberFormat="1" applyFont="1" applyFill="1" applyBorder="1" applyAlignment="1">
      <alignment vertical="center" wrapText="1"/>
    </xf>
    <xf numFmtId="41" fontId="19" fillId="0" borderId="66" xfId="138" applyNumberFormat="1" applyFont="1" applyFill="1" applyBorder="1" applyAlignment="1">
      <alignment vertical="center" wrapText="1"/>
    </xf>
    <xf numFmtId="0" fontId="19" fillId="0" borderId="19" xfId="139" applyFont="1" applyFill="1" applyBorder="1" applyAlignment="1">
      <alignment vertical="center"/>
    </xf>
    <xf numFmtId="179" fontId="19" fillId="0" borderId="49" xfId="137" applyNumberFormat="1" applyFont="1" applyFill="1" applyBorder="1" applyAlignment="1">
      <alignment vertical="center" wrapText="1"/>
    </xf>
    <xf numFmtId="41" fontId="19" fillId="0" borderId="26" xfId="138" applyFont="1" applyFill="1" applyBorder="1" applyAlignment="1">
      <alignment horizontal="right" vertical="center"/>
    </xf>
    <xf numFmtId="0" fontId="19" fillId="0" borderId="21" xfId="139" applyFont="1" applyFill="1" applyBorder="1" applyAlignment="1">
      <alignment horizontal="left" vertical="center"/>
    </xf>
    <xf numFmtId="41" fontId="19" fillId="0" borderId="5" xfId="138" applyNumberFormat="1" applyFont="1" applyFill="1" applyBorder="1" applyAlignment="1">
      <alignment vertical="center" wrapText="1"/>
    </xf>
    <xf numFmtId="0" fontId="19" fillId="0" borderId="198" xfId="139" applyFont="1" applyFill="1" applyBorder="1" applyAlignment="1">
      <alignment horizontal="left" vertical="center"/>
    </xf>
    <xf numFmtId="0" fontId="19" fillId="0" borderId="184" xfId="139" applyFont="1" applyFill="1" applyBorder="1" applyAlignment="1">
      <alignment horizontal="left" vertical="center"/>
    </xf>
    <xf numFmtId="41" fontId="19" fillId="0" borderId="271" xfId="138" applyFont="1" applyFill="1" applyBorder="1" applyAlignment="1">
      <alignment horizontal="right" vertical="center"/>
    </xf>
    <xf numFmtId="188" fontId="19" fillId="0" borderId="0" xfId="138" applyNumberFormat="1" applyFont="1" applyFill="1" applyBorder="1" applyAlignment="1">
      <alignment horizontal="right" vertical="center"/>
    </xf>
    <xf numFmtId="0" fontId="19" fillId="0" borderId="228" xfId="139" applyFont="1" applyFill="1" applyBorder="1" applyAlignment="1">
      <alignment horizontal="left" vertical="center"/>
    </xf>
    <xf numFmtId="0" fontId="19" fillId="0" borderId="186" xfId="139" applyFont="1" applyFill="1" applyBorder="1" applyAlignment="1">
      <alignment vertical="center"/>
    </xf>
    <xf numFmtId="0" fontId="19" fillId="0" borderId="37" xfId="139" applyFont="1" applyFill="1" applyBorder="1" applyAlignment="1">
      <alignment vertical="center"/>
    </xf>
    <xf numFmtId="189" fontId="19" fillId="0" borderId="186" xfId="141" applyNumberFormat="1" applyFont="1" applyFill="1" applyBorder="1" applyAlignment="1">
      <alignment horizontal="center" vertical="center" shrinkToFit="1"/>
    </xf>
    <xf numFmtId="190" fontId="19" fillId="0" borderId="217" xfId="140" applyNumberFormat="1" applyFont="1" applyFill="1" applyBorder="1" applyAlignment="1">
      <alignment horizontal="right" vertical="center" wrapText="1"/>
    </xf>
    <xf numFmtId="181" fontId="19" fillId="0" borderId="37" xfId="140" applyNumberFormat="1" applyFont="1" applyFill="1" applyBorder="1" applyAlignment="1">
      <alignment vertical="center" wrapText="1"/>
    </xf>
    <xf numFmtId="0" fontId="35" fillId="0" borderId="171" xfId="83" applyFont="1" applyFill="1" applyBorder="1" applyAlignment="1">
      <alignment vertical="center"/>
    </xf>
    <xf numFmtId="41" fontId="29" fillId="7" borderId="125" xfId="5" applyFont="1" applyFill="1" applyBorder="1">
      <alignment vertical="center"/>
    </xf>
    <xf numFmtId="176" fontId="35" fillId="0" borderId="92" xfId="5" applyNumberFormat="1" applyFont="1" applyFill="1" applyBorder="1" applyAlignment="1">
      <alignment horizontal="center" vertical="center"/>
    </xf>
    <xf numFmtId="178" fontId="35" fillId="0" borderId="62" xfId="2" applyNumberFormat="1" applyFont="1" applyFill="1" applyBorder="1" applyAlignment="1">
      <alignment vertical="center"/>
    </xf>
    <xf numFmtId="185" fontId="31" fillId="7" borderId="155" xfId="5" applyNumberFormat="1" applyFont="1" applyFill="1" applyBorder="1" applyAlignment="1">
      <alignment vertical="center"/>
    </xf>
    <xf numFmtId="0" fontId="29" fillId="0" borderId="142" xfId="83" applyFont="1" applyFill="1" applyBorder="1" applyAlignment="1">
      <alignment horizontal="left" vertical="center"/>
    </xf>
    <xf numFmtId="186" fontId="31" fillId="7" borderId="132" xfId="2" applyNumberFormat="1" applyFont="1" applyFill="1" applyBorder="1" applyAlignment="1">
      <alignment horizontal="right" vertical="center" indent="2"/>
    </xf>
    <xf numFmtId="0" fontId="19" fillId="0" borderId="183" xfId="249" applyFont="1" applyFill="1" applyBorder="1" applyAlignment="1">
      <alignment horizontal="center" vertical="center"/>
    </xf>
    <xf numFmtId="0" fontId="19" fillId="0" borderId="44" xfId="249" applyFont="1" applyFill="1" applyBorder="1" applyAlignment="1">
      <alignment vertical="center"/>
    </xf>
    <xf numFmtId="41" fontId="19" fillId="0" borderId="18" xfId="657" applyFont="1" applyFill="1" applyBorder="1" applyAlignment="1">
      <alignment horizontal="center" vertical="center" wrapText="1"/>
    </xf>
    <xf numFmtId="0" fontId="19" fillId="0" borderId="63" xfId="649" applyFont="1" applyFill="1" applyBorder="1" applyAlignment="1">
      <alignment horizontal="left" vertical="center"/>
    </xf>
    <xf numFmtId="41" fontId="19" fillId="0" borderId="7" xfId="659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186" fontId="19" fillId="7" borderId="163" xfId="5" applyNumberFormat="1" applyFont="1" applyFill="1" applyBorder="1" applyAlignment="1">
      <alignment horizontal="right" vertical="center" indent="2"/>
    </xf>
    <xf numFmtId="0" fontId="36" fillId="0" borderId="190" xfId="83" applyFont="1" applyFill="1" applyBorder="1" applyAlignment="1">
      <alignment horizontal="center" vertical="center"/>
    </xf>
    <xf numFmtId="182" fontId="19" fillId="7" borderId="128" xfId="83" applyNumberFormat="1" applyFont="1" applyFill="1" applyBorder="1" applyAlignment="1">
      <alignment horizontal="right" vertical="center" indent="2"/>
    </xf>
    <xf numFmtId="185" fontId="31" fillId="7" borderId="104" xfId="5" applyNumberFormat="1" applyFont="1" applyFill="1" applyBorder="1" applyAlignment="1">
      <alignment vertical="center"/>
    </xf>
    <xf numFmtId="0" fontId="19" fillId="0" borderId="0" xfId="658" applyFont="1" applyFill="1" applyBorder="1" applyAlignment="1">
      <alignment vertical="center"/>
    </xf>
    <xf numFmtId="0" fontId="19" fillId="0" borderId="21" xfId="658" applyFont="1" applyFill="1" applyBorder="1" applyAlignment="1">
      <alignment vertical="center"/>
    </xf>
    <xf numFmtId="179" fontId="19" fillId="0" borderId="49" xfId="657" applyNumberFormat="1" applyFont="1" applyFill="1" applyBorder="1" applyAlignment="1">
      <alignment horizontal="right" vertical="center" wrapText="1"/>
    </xf>
    <xf numFmtId="41" fontId="19" fillId="0" borderId="15" xfId="657" applyFont="1" applyFill="1" applyBorder="1" applyAlignment="1">
      <alignment horizontal="center" vertical="center"/>
    </xf>
    <xf numFmtId="0" fontId="19" fillId="0" borderId="18" xfId="249" applyFont="1" applyFill="1" applyBorder="1" applyAlignment="1">
      <alignment vertical="center"/>
    </xf>
    <xf numFmtId="0" fontId="19" fillId="0" borderId="195" xfId="0" applyFont="1" applyFill="1" applyBorder="1" applyAlignment="1">
      <alignment horizontal="left" vertical="center" shrinkToFit="1"/>
    </xf>
    <xf numFmtId="0" fontId="19" fillId="0" borderId="38" xfId="658" applyFont="1" applyFill="1" applyBorder="1" applyAlignment="1">
      <alignment vertical="center"/>
    </xf>
    <xf numFmtId="186" fontId="31" fillId="7" borderId="107" xfId="2" applyNumberFormat="1" applyFont="1" applyFill="1" applyBorder="1" applyAlignment="1">
      <alignment horizontal="right" vertical="center" indent="2"/>
    </xf>
    <xf numFmtId="41" fontId="36" fillId="0" borderId="189" xfId="131" applyFont="1" applyFill="1" applyBorder="1" applyAlignment="1">
      <alignment horizontal="center" vertical="center" wrapText="1"/>
    </xf>
    <xf numFmtId="179" fontId="19" fillId="0" borderId="50" xfId="252" applyNumberFormat="1" applyFont="1" applyFill="1" applyBorder="1" applyAlignment="1">
      <alignment horizontal="right" vertical="center" wrapText="1" indent="1"/>
    </xf>
    <xf numFmtId="0" fontId="19" fillId="0" borderId="196" xfId="658" applyFont="1" applyFill="1" applyBorder="1" applyAlignment="1">
      <alignment vertical="center"/>
    </xf>
    <xf numFmtId="41" fontId="36" fillId="0" borderId="18" xfId="657" applyFont="1" applyFill="1" applyBorder="1" applyAlignment="1">
      <alignment horizontal="center" vertical="center" wrapText="1"/>
    </xf>
    <xf numFmtId="0" fontId="19" fillId="0" borderId="210" xfId="249" applyFont="1" applyFill="1" applyBorder="1" applyAlignment="1">
      <alignment vertical="center"/>
    </xf>
    <xf numFmtId="0" fontId="19" fillId="0" borderId="241" xfId="249" applyFont="1" applyFill="1" applyBorder="1" applyAlignment="1">
      <alignment vertical="center"/>
    </xf>
    <xf numFmtId="0" fontId="19" fillId="0" borderId="181" xfId="249" applyFont="1" applyFill="1" applyBorder="1" applyAlignment="1">
      <alignment vertical="center"/>
    </xf>
    <xf numFmtId="0" fontId="19" fillId="0" borderId="221" xfId="249" applyFont="1" applyFill="1" applyBorder="1" applyAlignment="1">
      <alignment vertical="center"/>
    </xf>
    <xf numFmtId="0" fontId="36" fillId="0" borderId="62" xfId="658" applyFont="1" applyFill="1" applyBorder="1" applyAlignment="1">
      <alignment vertical="center"/>
    </xf>
    <xf numFmtId="0" fontId="19" fillId="0" borderId="202" xfId="249" applyFont="1" applyFill="1" applyBorder="1" applyAlignment="1">
      <alignment vertical="center"/>
    </xf>
    <xf numFmtId="0" fontId="19" fillId="7" borderId="129" xfId="83" applyFont="1" applyFill="1" applyBorder="1">
      <alignment vertical="center"/>
    </xf>
    <xf numFmtId="188" fontId="19" fillId="0" borderId="16" xfId="290" applyNumberFormat="1" applyFont="1" applyFill="1" applyBorder="1" applyAlignment="1">
      <alignment horizontal="right" vertical="center"/>
    </xf>
    <xf numFmtId="181" fontId="19" fillId="0" borderId="7" xfId="659" applyNumberFormat="1" applyFont="1" applyFill="1" applyBorder="1" applyAlignment="1">
      <alignment vertical="center" wrapText="1"/>
    </xf>
    <xf numFmtId="0" fontId="19" fillId="0" borderId="23" xfId="249" applyFont="1" applyFill="1" applyBorder="1" applyAlignment="1">
      <alignment vertical="center"/>
    </xf>
    <xf numFmtId="0" fontId="19" fillId="0" borderId="99" xfId="249" applyFont="1" applyFill="1" applyBorder="1" applyAlignment="1">
      <alignment vertical="center"/>
    </xf>
    <xf numFmtId="41" fontId="19" fillId="0" borderId="226" xfId="657" applyFont="1" applyFill="1" applyBorder="1" applyAlignment="1">
      <alignment horizontal="center" vertical="center"/>
    </xf>
    <xf numFmtId="41" fontId="30" fillId="0" borderId="197" xfId="131" applyNumberFormat="1" applyFont="1" applyFill="1" applyBorder="1" applyAlignment="1">
      <alignment vertical="center"/>
    </xf>
    <xf numFmtId="0" fontId="36" fillId="0" borderId="127" xfId="83" applyFont="1" applyFill="1" applyBorder="1" applyAlignment="1">
      <alignment vertical="center"/>
    </xf>
    <xf numFmtId="186" fontId="29" fillId="7" borderId="128" xfId="2" applyNumberFormat="1" applyFont="1" applyFill="1" applyBorder="1" applyAlignment="1">
      <alignment horizontal="right" vertical="center" indent="2"/>
    </xf>
    <xf numFmtId="0" fontId="19" fillId="7" borderId="110" xfId="83" applyFont="1" applyFill="1" applyBorder="1">
      <alignment vertical="center"/>
    </xf>
    <xf numFmtId="179" fontId="19" fillId="0" borderId="49" xfId="271" applyNumberFormat="1" applyFont="1" applyFill="1" applyBorder="1" applyAlignment="1">
      <alignment horizontal="center" vertical="center" wrapText="1"/>
    </xf>
    <xf numFmtId="0" fontId="29" fillId="0" borderId="191" xfId="83" applyFont="1" applyFill="1" applyBorder="1" applyAlignment="1">
      <alignment horizontal="left" vertical="center"/>
    </xf>
    <xf numFmtId="179" fontId="19" fillId="0" borderId="282" xfId="252" applyNumberFormat="1" applyFont="1" applyFill="1" applyBorder="1" applyAlignment="1">
      <alignment horizontal="right" vertical="center" wrapText="1" indent="1"/>
    </xf>
    <xf numFmtId="0" fontId="36" fillId="0" borderId="190" xfId="83" applyFont="1" applyFill="1" applyBorder="1" applyAlignment="1">
      <alignment vertical="center"/>
    </xf>
    <xf numFmtId="41" fontId="29" fillId="0" borderId="142" xfId="290" applyFont="1" applyFill="1" applyBorder="1" applyAlignment="1">
      <alignment vertical="center"/>
    </xf>
    <xf numFmtId="0" fontId="19" fillId="0" borderId="15" xfId="249" applyFont="1" applyFill="1" applyBorder="1" applyAlignment="1">
      <alignment vertical="center"/>
    </xf>
    <xf numFmtId="0" fontId="19" fillId="0" borderId="40" xfId="249" applyFont="1" applyFill="1" applyBorder="1" applyAlignment="1">
      <alignment vertical="center"/>
    </xf>
    <xf numFmtId="0" fontId="19" fillId="0" borderId="273" xfId="658" applyFont="1" applyFill="1" applyBorder="1" applyAlignment="1">
      <alignment vertical="center"/>
    </xf>
    <xf numFmtId="185" fontId="29" fillId="0" borderId="92" xfId="5" applyNumberFormat="1" applyFont="1" applyFill="1" applyBorder="1" applyAlignment="1">
      <alignment horizontal="right" vertical="center"/>
    </xf>
    <xf numFmtId="41" fontId="31" fillId="0" borderId="116" xfId="5" applyFont="1" applyFill="1" applyBorder="1" applyAlignment="1">
      <alignment vertical="center"/>
    </xf>
    <xf numFmtId="41" fontId="19" fillId="0" borderId="280" xfId="252" applyFont="1" applyFill="1" applyBorder="1" applyAlignment="1">
      <alignment vertical="center"/>
    </xf>
    <xf numFmtId="179" fontId="19" fillId="0" borderId="61" xfId="252" applyNumberFormat="1" applyFont="1" applyFill="1" applyBorder="1" applyAlignment="1">
      <alignment horizontal="right" vertical="center" wrapText="1" indent="1"/>
    </xf>
    <xf numFmtId="0" fontId="36" fillId="0" borderId="13" xfId="658" applyFont="1" applyFill="1" applyBorder="1" applyAlignment="1">
      <alignment vertical="center"/>
    </xf>
    <xf numFmtId="0" fontId="19" fillId="0" borderId="19" xfId="249" applyFont="1" applyFill="1" applyBorder="1" applyAlignment="1">
      <alignment vertical="center"/>
    </xf>
    <xf numFmtId="0" fontId="19" fillId="0" borderId="220" xfId="249" applyFont="1" applyFill="1" applyBorder="1" applyAlignment="1">
      <alignment vertical="center"/>
    </xf>
    <xf numFmtId="182" fontId="19" fillId="7" borderId="109" xfId="83" applyNumberFormat="1" applyFont="1" applyFill="1" applyBorder="1" applyAlignment="1">
      <alignment horizontal="right" vertical="center" indent="2"/>
    </xf>
    <xf numFmtId="179" fontId="19" fillId="0" borderId="227" xfId="657" applyNumberFormat="1" applyFont="1" applyFill="1" applyBorder="1" applyAlignment="1">
      <alignment horizontal="right" vertical="center" wrapText="1"/>
    </xf>
    <xf numFmtId="0" fontId="19" fillId="0" borderId="209" xfId="249" applyFont="1" applyFill="1" applyBorder="1" applyAlignment="1">
      <alignment vertical="center"/>
    </xf>
    <xf numFmtId="180" fontId="36" fillId="0" borderId="189" xfId="131" applyNumberFormat="1" applyFont="1" applyFill="1" applyBorder="1" applyAlignment="1">
      <alignment horizontal="right" vertical="center" wrapText="1"/>
    </xf>
    <xf numFmtId="179" fontId="19" fillId="0" borderId="66" xfId="138" applyNumberFormat="1" applyFont="1" applyFill="1" applyBorder="1" applyAlignment="1">
      <alignment vertical="center" wrapText="1"/>
    </xf>
    <xf numFmtId="0" fontId="36" fillId="0" borderId="189" xfId="83" applyFont="1" applyFill="1" applyBorder="1" applyAlignment="1">
      <alignment horizontal="left" vertical="center"/>
    </xf>
    <xf numFmtId="0" fontId="19" fillId="0" borderId="200" xfId="249" applyFont="1" applyFill="1" applyBorder="1" applyAlignment="1">
      <alignment vertical="center"/>
    </xf>
    <xf numFmtId="0" fontId="19" fillId="0" borderId="272" xfId="249" applyFont="1" applyFill="1" applyBorder="1" applyAlignment="1">
      <alignment vertical="center"/>
    </xf>
    <xf numFmtId="188" fontId="19" fillId="0" borderId="201" xfId="252" applyNumberFormat="1" applyFont="1" applyFill="1" applyBorder="1" applyAlignment="1">
      <alignment horizontal="right" vertical="center"/>
    </xf>
    <xf numFmtId="179" fontId="19" fillId="0" borderId="277" xfId="271" applyNumberFormat="1" applyFont="1" applyFill="1" applyBorder="1" applyAlignment="1">
      <alignment horizontal="right" vertical="center"/>
    </xf>
    <xf numFmtId="41" fontId="19" fillId="7" borderId="132" xfId="5" applyFont="1" applyFill="1" applyBorder="1">
      <alignment vertical="center"/>
    </xf>
    <xf numFmtId="180" fontId="19" fillId="0" borderId="7" xfId="659" applyNumberFormat="1" applyFont="1" applyFill="1" applyBorder="1" applyAlignment="1">
      <alignment horizontal="center" vertical="center" wrapText="1"/>
    </xf>
    <xf numFmtId="0" fontId="19" fillId="0" borderId="17" xfId="658" applyFont="1" applyFill="1" applyBorder="1" applyAlignment="1">
      <alignment vertical="center"/>
    </xf>
    <xf numFmtId="0" fontId="19" fillId="0" borderId="40" xfId="658" applyFont="1" applyFill="1" applyBorder="1" applyAlignment="1">
      <alignment vertical="center"/>
    </xf>
    <xf numFmtId="0" fontId="19" fillId="0" borderId="18" xfId="249" applyFont="1" applyFill="1" applyBorder="1" applyAlignment="1">
      <alignment horizontal="center" vertical="center"/>
    </xf>
    <xf numFmtId="0" fontId="19" fillId="7" borderId="124" xfId="83" applyFont="1" applyFill="1" applyBorder="1" applyAlignment="1">
      <alignment horizontal="center" vertical="center"/>
    </xf>
    <xf numFmtId="0" fontId="19" fillId="0" borderId="0" xfId="249" applyFont="1" applyFill="1" applyBorder="1" applyAlignment="1">
      <alignment horizontal="center" vertical="center"/>
    </xf>
    <xf numFmtId="0" fontId="19" fillId="0" borderId="21" xfId="249" applyFont="1" applyFill="1" applyBorder="1" applyAlignment="1">
      <alignment vertical="center"/>
    </xf>
    <xf numFmtId="179" fontId="35" fillId="0" borderId="129" xfId="5" applyNumberFormat="1" applyFont="1" applyFill="1" applyBorder="1" applyAlignment="1">
      <alignment horizontal="right" vertical="center"/>
    </xf>
    <xf numFmtId="0" fontId="19" fillId="7" borderId="131" xfId="83" applyFont="1" applyFill="1" applyBorder="1" applyAlignment="1">
      <alignment horizontal="center" vertical="center"/>
    </xf>
    <xf numFmtId="0" fontId="19" fillId="7" borderId="121" xfId="83" applyFont="1" applyFill="1" applyBorder="1" applyAlignment="1">
      <alignment horizontal="center" vertical="center"/>
    </xf>
    <xf numFmtId="0" fontId="0" fillId="7" borderId="121" xfId="119" applyFont="1" applyFill="1" applyBorder="1" applyAlignment="1">
      <alignment horizontal="center" vertical="center" wrapText="1"/>
    </xf>
    <xf numFmtId="41" fontId="31" fillId="7" borderId="110" xfId="5" applyFont="1" applyFill="1" applyBorder="1" applyAlignment="1">
      <alignment vertical="center"/>
    </xf>
    <xf numFmtId="176" fontId="35" fillId="0" borderId="62" xfId="5" applyNumberFormat="1" applyFont="1" applyFill="1" applyBorder="1" applyAlignment="1">
      <alignment horizontal="center" vertical="center"/>
    </xf>
    <xf numFmtId="0" fontId="29" fillId="0" borderId="99" xfId="83" applyFont="1" applyFill="1" applyBorder="1" applyAlignment="1">
      <alignment vertical="center"/>
    </xf>
    <xf numFmtId="0" fontId="19" fillId="7" borderId="106" xfId="83" applyFont="1" applyFill="1" applyBorder="1">
      <alignment vertical="center"/>
    </xf>
    <xf numFmtId="41" fontId="31" fillId="7" borderId="108" xfId="5" applyFont="1" applyFill="1" applyBorder="1" applyAlignment="1">
      <alignment vertical="center"/>
    </xf>
    <xf numFmtId="0" fontId="19" fillId="7" borderId="131" xfId="119" applyFont="1" applyFill="1" applyBorder="1" applyAlignment="1">
      <alignment horizontal="center" vertical="center" wrapText="1"/>
    </xf>
    <xf numFmtId="0" fontId="35" fillId="0" borderId="62" xfId="83" applyFont="1" applyFill="1" applyBorder="1" applyAlignment="1">
      <alignment horizontal="center" vertical="center"/>
    </xf>
    <xf numFmtId="41" fontId="19" fillId="7" borderId="133" xfId="5" applyFont="1" applyFill="1" applyBorder="1">
      <alignment vertical="center"/>
    </xf>
    <xf numFmtId="185" fontId="31" fillId="7" borderId="125" xfId="5" applyNumberFormat="1" applyFont="1" applyFill="1" applyBorder="1" applyAlignment="1">
      <alignment vertical="center"/>
    </xf>
    <xf numFmtId="41" fontId="19" fillId="7" borderId="125" xfId="5" applyFont="1" applyFill="1" applyBorder="1" applyAlignment="1">
      <alignment vertical="center"/>
    </xf>
    <xf numFmtId="179" fontId="19" fillId="0" borderId="148" xfId="271" applyNumberFormat="1" applyFont="1" applyFill="1" applyBorder="1" applyAlignment="1">
      <alignment horizontal="right" vertical="center"/>
    </xf>
    <xf numFmtId="0" fontId="36" fillId="0" borderId="190" xfId="83" applyFont="1" applyFill="1" applyBorder="1" applyAlignment="1">
      <alignment horizontal="left" vertical="center"/>
    </xf>
    <xf numFmtId="41" fontId="31" fillId="7" borderId="148" xfId="5" applyFont="1" applyFill="1" applyBorder="1" applyAlignment="1">
      <alignment vertical="center"/>
    </xf>
    <xf numFmtId="186" fontId="31" fillId="7" borderId="146" xfId="2" applyNumberFormat="1" applyFont="1" applyFill="1" applyBorder="1" applyAlignment="1">
      <alignment horizontal="right" vertical="center" indent="2"/>
    </xf>
    <xf numFmtId="41" fontId="31" fillId="7" borderId="145" xfId="5" applyFont="1" applyFill="1" applyBorder="1" applyAlignment="1">
      <alignment vertical="center"/>
    </xf>
    <xf numFmtId="186" fontId="31" fillId="7" borderId="144" xfId="2" applyNumberFormat="1" applyFont="1" applyFill="1" applyBorder="1" applyAlignment="1">
      <alignment horizontal="right" vertical="center" indent="2"/>
    </xf>
    <xf numFmtId="0" fontId="0" fillId="7" borderId="142" xfId="119" applyFont="1" applyFill="1" applyBorder="1" applyAlignment="1">
      <alignment horizontal="center" vertical="center" wrapText="1"/>
    </xf>
    <xf numFmtId="185" fontId="35" fillId="0" borderId="189" xfId="5" applyNumberFormat="1" applyFont="1" applyFill="1" applyBorder="1" applyAlignment="1">
      <alignment horizontal="right" vertical="center"/>
    </xf>
    <xf numFmtId="41" fontId="35" fillId="0" borderId="124" xfId="5" applyFont="1" applyFill="1" applyBorder="1" applyAlignment="1">
      <alignment horizontal="center" vertical="center"/>
    </xf>
    <xf numFmtId="41" fontId="30" fillId="0" borderId="124" xfId="5" applyFont="1" applyFill="1" applyBorder="1" applyAlignment="1">
      <alignment vertical="center"/>
    </xf>
    <xf numFmtId="186" fontId="19" fillId="7" borderId="109" xfId="83" applyNumberFormat="1" applyFont="1" applyFill="1" applyBorder="1" applyAlignment="1">
      <alignment horizontal="right" vertical="center" indent="2"/>
    </xf>
    <xf numFmtId="41" fontId="19" fillId="7" borderId="133" xfId="5" applyFont="1" applyFill="1" applyBorder="1" applyAlignment="1">
      <alignment vertical="center"/>
    </xf>
    <xf numFmtId="0" fontId="19" fillId="7" borderId="121" xfId="119" applyFont="1" applyFill="1" applyBorder="1" applyAlignment="1">
      <alignment horizontal="center" vertical="center" wrapText="1"/>
    </xf>
    <xf numFmtId="41" fontId="31" fillId="7" borderId="106" xfId="5" applyFont="1" applyFill="1" applyBorder="1" applyAlignment="1">
      <alignment vertical="center"/>
    </xf>
    <xf numFmtId="0" fontId="0" fillId="7" borderId="0" xfId="0" applyFill="1">
      <alignment vertical="center"/>
    </xf>
    <xf numFmtId="188" fontId="36" fillId="0" borderId="124" xfId="131" applyNumberFormat="1" applyFont="1" applyFill="1" applyBorder="1" applyAlignment="1">
      <alignment vertical="center"/>
    </xf>
    <xf numFmtId="41" fontId="29" fillId="7" borderId="242" xfId="5" applyFont="1" applyFill="1" applyBorder="1">
      <alignment vertical="center"/>
    </xf>
    <xf numFmtId="186" fontId="31" fillId="7" borderId="101" xfId="2" applyNumberFormat="1" applyFont="1" applyFill="1" applyBorder="1" applyAlignment="1">
      <alignment horizontal="right" vertical="center" indent="2"/>
    </xf>
    <xf numFmtId="41" fontId="36" fillId="0" borderId="127" xfId="131" applyNumberFormat="1" applyFont="1" applyFill="1" applyBorder="1" applyAlignment="1">
      <alignment vertical="center" wrapText="1"/>
    </xf>
    <xf numFmtId="184" fontId="31" fillId="7" borderId="147" xfId="5" applyNumberFormat="1" applyFont="1" applyFill="1" applyBorder="1" applyAlignment="1">
      <alignment horizontal="right" vertical="center" indent="2"/>
    </xf>
    <xf numFmtId="41" fontId="31" fillId="0" borderId="137" xfId="5" applyFont="1" applyFill="1" applyBorder="1" applyAlignment="1">
      <alignment vertical="center"/>
    </xf>
    <xf numFmtId="179" fontId="19" fillId="0" borderId="283" xfId="252" applyNumberFormat="1" applyFont="1" applyFill="1" applyBorder="1" applyAlignment="1">
      <alignment vertical="center" wrapText="1"/>
    </xf>
    <xf numFmtId="186" fontId="31" fillId="7" borderId="9" xfId="2" applyNumberFormat="1" applyFont="1" applyFill="1" applyBorder="1" applyAlignment="1">
      <alignment horizontal="right" vertical="center" indent="2"/>
    </xf>
    <xf numFmtId="186" fontId="19" fillId="7" borderId="122" xfId="5" applyNumberFormat="1" applyFont="1" applyFill="1" applyBorder="1" applyAlignment="1">
      <alignment horizontal="right" vertical="center" indent="2"/>
    </xf>
    <xf numFmtId="0" fontId="19" fillId="0" borderId="24" xfId="649" applyFont="1" applyFill="1" applyBorder="1" applyAlignment="1">
      <alignment vertical="center"/>
    </xf>
    <xf numFmtId="0" fontId="19" fillId="0" borderId="0" xfId="249" applyFont="1" applyFill="1" applyBorder="1" applyAlignment="1">
      <alignment vertical="center"/>
    </xf>
    <xf numFmtId="0" fontId="19" fillId="0" borderId="7" xfId="649" applyFont="1" applyFill="1" applyBorder="1" applyAlignment="1">
      <alignment horizontal="center" vertical="center" shrinkToFit="1"/>
    </xf>
    <xf numFmtId="184" fontId="31" fillId="7" borderId="105" xfId="5" applyNumberFormat="1" applyFont="1" applyFill="1" applyBorder="1" applyAlignment="1">
      <alignment horizontal="right" vertical="center" indent="2"/>
    </xf>
    <xf numFmtId="184" fontId="31" fillId="7" borderId="128" xfId="5" applyNumberFormat="1" applyFont="1" applyFill="1" applyBorder="1" applyAlignment="1">
      <alignment horizontal="right" vertical="center" indent="2"/>
    </xf>
    <xf numFmtId="41" fontId="19" fillId="7" borderId="108" xfId="5" applyFont="1" applyFill="1" applyBorder="1">
      <alignment vertical="center"/>
    </xf>
    <xf numFmtId="0" fontId="29" fillId="0" borderId="192" xfId="83" applyFont="1" applyFill="1" applyBorder="1" applyAlignment="1">
      <alignment vertical="center"/>
    </xf>
    <xf numFmtId="0" fontId="29" fillId="0" borderId="241" xfId="83" applyFont="1" applyFill="1" applyBorder="1" applyAlignment="1">
      <alignment vertical="center"/>
    </xf>
    <xf numFmtId="41" fontId="19" fillId="7" borderId="104" xfId="5" applyFont="1" applyFill="1" applyBorder="1" applyAlignment="1">
      <alignment vertical="center"/>
    </xf>
    <xf numFmtId="41" fontId="19" fillId="0" borderId="183" xfId="657" applyFont="1" applyFill="1" applyBorder="1" applyAlignment="1">
      <alignment horizontal="center" vertical="center" wrapText="1"/>
    </xf>
    <xf numFmtId="0" fontId="19" fillId="0" borderId="17" xfId="249" applyFont="1" applyFill="1" applyBorder="1" applyAlignment="1">
      <alignment vertical="center"/>
    </xf>
    <xf numFmtId="179" fontId="19" fillId="0" borderId="66" xfId="252" applyNumberFormat="1" applyFont="1" applyFill="1" applyBorder="1" applyAlignment="1">
      <alignment horizontal="right" vertical="center" wrapText="1" indent="1"/>
    </xf>
    <xf numFmtId="41" fontId="36" fillId="0" borderId="189" xfId="131" applyFont="1" applyFill="1" applyBorder="1" applyAlignment="1">
      <alignment horizontal="center" vertical="center"/>
    </xf>
    <xf numFmtId="0" fontId="19" fillId="0" borderId="14" xfId="249" applyFont="1" applyFill="1" applyBorder="1" applyAlignment="1">
      <alignment vertical="center"/>
    </xf>
    <xf numFmtId="41" fontId="19" fillId="0" borderId="279" xfId="252" applyFont="1" applyFill="1" applyBorder="1" applyAlignment="1">
      <alignment horizontal="right" vertical="center"/>
    </xf>
    <xf numFmtId="0" fontId="36" fillId="0" borderId="14" xfId="658" applyFont="1" applyFill="1" applyBorder="1" applyAlignment="1">
      <alignment vertical="center"/>
    </xf>
    <xf numFmtId="0" fontId="29" fillId="0" borderId="95" xfId="83" applyFont="1" applyFill="1" applyBorder="1" applyAlignment="1">
      <alignment horizontal="left" vertical="center"/>
    </xf>
    <xf numFmtId="41" fontId="29" fillId="0" borderId="92" xfId="5" applyFont="1" applyFill="1" applyBorder="1" applyAlignment="1">
      <alignment vertical="center"/>
    </xf>
    <xf numFmtId="0" fontId="19" fillId="0" borderId="15" xfId="658" applyFont="1" applyFill="1" applyBorder="1" applyAlignment="1">
      <alignment vertical="center"/>
    </xf>
    <xf numFmtId="41" fontId="19" fillId="0" borderId="7" xfId="659" applyFont="1" applyFill="1" applyBorder="1" applyAlignment="1">
      <alignment vertical="center" wrapText="1"/>
    </xf>
    <xf numFmtId="0" fontId="19" fillId="0" borderId="56" xfId="249" applyFont="1" applyFill="1" applyBorder="1" applyAlignment="1">
      <alignment vertical="center"/>
    </xf>
    <xf numFmtId="0" fontId="36" fillId="0" borderId="189" xfId="83" applyFont="1" applyFill="1" applyBorder="1" applyAlignment="1">
      <alignment vertical="center"/>
    </xf>
    <xf numFmtId="0" fontId="19" fillId="0" borderId="100" xfId="249" applyFont="1" applyFill="1" applyBorder="1" applyAlignment="1">
      <alignment vertical="center"/>
    </xf>
    <xf numFmtId="0" fontId="19" fillId="0" borderId="141" xfId="249" applyFont="1" applyFill="1" applyBorder="1" applyAlignment="1">
      <alignment vertical="center"/>
    </xf>
    <xf numFmtId="179" fontId="36" fillId="0" borderId="49" xfId="657" applyNumberFormat="1" applyFont="1" applyFill="1" applyBorder="1" applyAlignment="1">
      <alignment horizontal="center" vertical="center"/>
    </xf>
    <xf numFmtId="41" fontId="19" fillId="7" borderId="143" xfId="5" applyFont="1" applyFill="1" applyBorder="1" applyAlignment="1">
      <alignment vertical="center"/>
    </xf>
    <xf numFmtId="0" fontId="19" fillId="0" borderId="130" xfId="249" applyFont="1" applyFill="1" applyBorder="1" applyAlignment="1">
      <alignment vertical="center"/>
    </xf>
    <xf numFmtId="41" fontId="19" fillId="0" borderId="16" xfId="657" applyFont="1" applyFill="1" applyBorder="1" applyAlignment="1">
      <alignment horizontal="center" vertical="center"/>
    </xf>
    <xf numFmtId="185" fontId="19" fillId="7" borderId="125" xfId="83" applyNumberFormat="1" applyFont="1" applyFill="1" applyBorder="1">
      <alignment vertical="center"/>
    </xf>
    <xf numFmtId="0" fontId="19" fillId="7" borderId="124" xfId="119" applyFont="1" applyFill="1" applyBorder="1" applyAlignment="1">
      <alignment horizontal="center" vertical="center" wrapText="1"/>
    </xf>
    <xf numFmtId="41" fontId="29" fillId="0" borderId="146" xfId="290" applyFont="1" applyFill="1" applyBorder="1" applyAlignment="1">
      <alignment vertical="center"/>
    </xf>
    <xf numFmtId="0" fontId="19" fillId="0" borderId="20" xfId="249" applyFont="1" applyFill="1" applyBorder="1" applyAlignment="1">
      <alignment vertical="center"/>
    </xf>
    <xf numFmtId="179" fontId="19" fillId="0" borderId="106" xfId="271" quotePrefix="1" applyNumberFormat="1" applyFont="1" applyFill="1" applyBorder="1" applyAlignment="1">
      <alignment horizontal="right" vertical="center"/>
    </xf>
    <xf numFmtId="41" fontId="31" fillId="7" borderId="129" xfId="5" applyFont="1" applyFill="1" applyBorder="1" applyAlignment="1">
      <alignment vertical="center"/>
    </xf>
    <xf numFmtId="176" fontId="35" fillId="0" borderId="62" xfId="5" applyNumberFormat="1" applyFont="1" applyFill="1" applyBorder="1" applyAlignment="1">
      <alignment horizontal="left" vertical="center"/>
    </xf>
    <xf numFmtId="0" fontId="19" fillId="0" borderId="37" xfId="658" applyFont="1" applyFill="1" applyBorder="1" applyAlignment="1">
      <alignment vertical="center"/>
    </xf>
    <xf numFmtId="0" fontId="19" fillId="0" borderId="13" xfId="249" applyFont="1" applyFill="1" applyBorder="1" applyAlignment="1">
      <alignment vertical="center"/>
    </xf>
    <xf numFmtId="0" fontId="19" fillId="0" borderId="7" xfId="658" applyFont="1" applyFill="1" applyBorder="1" applyAlignment="1">
      <alignment vertical="center"/>
    </xf>
    <xf numFmtId="41" fontId="19" fillId="0" borderId="7" xfId="252" applyNumberFormat="1" applyFont="1" applyFill="1" applyBorder="1" applyAlignment="1">
      <alignment horizontal="center" vertical="center" wrapText="1"/>
    </xf>
    <xf numFmtId="0" fontId="19" fillId="0" borderId="273" xfId="649" applyFont="1" applyFill="1" applyBorder="1" applyAlignment="1">
      <alignment vertical="center"/>
    </xf>
    <xf numFmtId="41" fontId="36" fillId="0" borderId="15" xfId="657" applyFont="1" applyFill="1" applyBorder="1" applyAlignment="1">
      <alignment horizontal="center" vertical="center"/>
    </xf>
    <xf numFmtId="179" fontId="29" fillId="0" borderId="34" xfId="5" applyNumberFormat="1" applyFont="1" applyFill="1" applyBorder="1" applyAlignment="1">
      <alignment horizontal="right" vertical="center"/>
    </xf>
    <xf numFmtId="0" fontId="19" fillId="0" borderId="187" xfId="249" applyFont="1" applyFill="1" applyBorder="1" applyAlignment="1">
      <alignment vertical="center"/>
    </xf>
    <xf numFmtId="179" fontId="19" fillId="0" borderId="162" xfId="252" applyNumberFormat="1" applyFont="1" applyFill="1" applyBorder="1" applyAlignment="1">
      <alignment horizontal="right" vertical="center" wrapText="1" indent="1"/>
    </xf>
    <xf numFmtId="41" fontId="31" fillId="7" borderId="104" xfId="5" applyFont="1" applyFill="1" applyBorder="1" applyAlignment="1">
      <alignment vertical="center"/>
    </xf>
    <xf numFmtId="0" fontId="19" fillId="0" borderId="48" xfId="249" applyFont="1" applyFill="1" applyBorder="1" applyAlignment="1">
      <alignment vertical="center"/>
    </xf>
    <xf numFmtId="0" fontId="36" fillId="0" borderId="18" xfId="658" applyFont="1" applyFill="1" applyBorder="1" applyAlignment="1">
      <alignment horizontal="center" vertical="center"/>
    </xf>
    <xf numFmtId="186" fontId="19" fillId="7" borderId="105" xfId="83" applyNumberFormat="1" applyFont="1" applyFill="1" applyBorder="1" applyAlignment="1">
      <alignment horizontal="right" vertical="center" indent="2"/>
    </xf>
    <xf numFmtId="0" fontId="29" fillId="0" borderId="178" xfId="83" applyFont="1" applyFill="1" applyBorder="1" applyAlignment="1">
      <alignment horizontal="left" vertical="center"/>
    </xf>
    <xf numFmtId="185" fontId="19" fillId="7" borderId="108" xfId="83" applyNumberFormat="1" applyFont="1" applyFill="1" applyBorder="1">
      <alignment vertical="center"/>
    </xf>
    <xf numFmtId="0" fontId="29" fillId="0" borderId="144" xfId="83" applyFont="1" applyFill="1" applyBorder="1" applyAlignment="1">
      <alignment vertical="center"/>
    </xf>
    <xf numFmtId="185" fontId="29" fillId="0" borderId="137" xfId="5" applyNumberFormat="1" applyFont="1" applyFill="1" applyBorder="1" applyAlignment="1">
      <alignment horizontal="right" vertical="center"/>
    </xf>
    <xf numFmtId="185" fontId="29" fillId="0" borderId="146" xfId="290" applyNumberFormat="1" applyFont="1" applyFill="1" applyBorder="1" applyAlignment="1">
      <alignment horizontal="right" vertical="center"/>
    </xf>
    <xf numFmtId="182" fontId="19" fillId="7" borderId="105" xfId="83" applyNumberFormat="1" applyFont="1" applyFill="1" applyBorder="1" applyAlignment="1">
      <alignment horizontal="right" vertical="center" indent="2"/>
    </xf>
    <xf numFmtId="41" fontId="36" fillId="0" borderId="129" xfId="5" applyNumberFormat="1" applyFont="1" applyFill="1" applyBorder="1" applyAlignment="1">
      <alignment vertical="center" wrapText="1"/>
    </xf>
    <xf numFmtId="0" fontId="29" fillId="0" borderId="65" xfId="83" applyFont="1" applyFill="1" applyBorder="1" applyAlignment="1">
      <alignment horizontal="left" vertical="center"/>
    </xf>
    <xf numFmtId="0" fontId="29" fillId="0" borderId="141" xfId="83" applyFont="1" applyFill="1" applyBorder="1" applyAlignment="1">
      <alignment vertical="center"/>
    </xf>
    <xf numFmtId="184" fontId="31" fillId="7" borderId="109" xfId="5" applyNumberFormat="1" applyFont="1" applyFill="1" applyBorder="1" applyAlignment="1">
      <alignment horizontal="right" vertical="center" indent="2"/>
    </xf>
    <xf numFmtId="185" fontId="19" fillId="7" borderId="104" xfId="83" applyNumberFormat="1" applyFont="1" applyFill="1" applyBorder="1">
      <alignment vertical="center"/>
    </xf>
    <xf numFmtId="179" fontId="29" fillId="0" borderId="39" xfId="271" applyNumberFormat="1" applyFont="1" applyFill="1" applyBorder="1" applyAlignment="1">
      <alignment horizontal="right" vertical="center"/>
    </xf>
    <xf numFmtId="186" fontId="31" fillId="7" borderId="62" xfId="2" applyNumberFormat="1" applyFont="1" applyFill="1" applyBorder="1" applyAlignment="1">
      <alignment horizontal="right" vertical="center" indent="2"/>
    </xf>
    <xf numFmtId="0" fontId="29" fillId="0" borderId="177" xfId="83" applyFont="1" applyFill="1" applyBorder="1" applyAlignment="1">
      <alignment horizontal="left" vertical="center"/>
    </xf>
    <xf numFmtId="185" fontId="31" fillId="7" borderId="108" xfId="5" applyNumberFormat="1" applyFont="1" applyFill="1" applyBorder="1" applyAlignment="1">
      <alignment vertical="center"/>
    </xf>
    <xf numFmtId="179" fontId="19" fillId="0" borderId="162" xfId="271" quotePrefix="1" applyNumberFormat="1" applyFont="1" applyFill="1" applyBorder="1" applyAlignment="1">
      <alignment horizontal="right" vertical="center"/>
    </xf>
    <xf numFmtId="41" fontId="19" fillId="7" borderId="104" xfId="5" applyFont="1" applyFill="1" applyBorder="1">
      <alignment vertical="center"/>
    </xf>
    <xf numFmtId="41" fontId="31" fillId="7" borderId="125" xfId="5" applyFont="1" applyFill="1" applyBorder="1" applyAlignment="1">
      <alignment vertical="center"/>
    </xf>
    <xf numFmtId="41" fontId="19" fillId="0" borderId="0" xfId="252" applyFont="1" applyFill="1" applyBorder="1" applyAlignment="1">
      <alignment horizontal="center" vertical="center" wrapText="1"/>
    </xf>
    <xf numFmtId="41" fontId="19" fillId="0" borderId="57" xfId="252" applyFont="1" applyFill="1" applyBorder="1" applyAlignment="1">
      <alignment vertical="center" wrapText="1"/>
    </xf>
    <xf numFmtId="41" fontId="19" fillId="0" borderId="118" xfId="252" applyFont="1" applyFill="1" applyBorder="1" applyAlignment="1">
      <alignment vertical="center" wrapText="1"/>
    </xf>
    <xf numFmtId="188" fontId="19" fillId="0" borderId="116" xfId="252" applyNumberFormat="1" applyFont="1" applyFill="1" applyBorder="1" applyAlignment="1">
      <alignment vertical="center"/>
    </xf>
    <xf numFmtId="41" fontId="19" fillId="0" borderId="116" xfId="252" applyFont="1" applyFill="1" applyBorder="1" applyAlignment="1">
      <alignment horizontal="center" vertical="center" wrapText="1"/>
    </xf>
    <xf numFmtId="41" fontId="19" fillId="0" borderId="62" xfId="252" applyFont="1" applyFill="1" applyBorder="1" applyAlignment="1">
      <alignment vertical="center" wrapText="1"/>
    </xf>
    <xf numFmtId="180" fontId="19" fillId="0" borderId="62" xfId="252" applyNumberFormat="1" applyFont="1" applyFill="1" applyBorder="1" applyAlignment="1">
      <alignment horizontal="right" vertical="center" wrapText="1"/>
    </xf>
    <xf numFmtId="188" fontId="19" fillId="0" borderId="137" xfId="252" applyNumberFormat="1" applyFont="1" applyFill="1" applyBorder="1" applyAlignment="1">
      <alignment vertical="center"/>
    </xf>
    <xf numFmtId="180" fontId="19" fillId="0" borderId="0" xfId="252" applyNumberFormat="1" applyFont="1" applyFill="1" applyBorder="1" applyAlignment="1">
      <alignment horizontal="right" vertical="center" wrapText="1"/>
    </xf>
    <xf numFmtId="41" fontId="19" fillId="0" borderId="0" xfId="252" applyFont="1" applyFill="1" applyBorder="1" applyAlignment="1">
      <alignment vertical="center"/>
    </xf>
    <xf numFmtId="188" fontId="19" fillId="0" borderId="100" xfId="252" applyNumberFormat="1" applyFont="1" applyFill="1" applyBorder="1" applyAlignment="1">
      <alignment vertical="center"/>
    </xf>
    <xf numFmtId="41" fontId="19" fillId="0" borderId="37" xfId="252" applyFont="1" applyFill="1" applyBorder="1" applyAlignment="1">
      <alignment vertical="center"/>
    </xf>
    <xf numFmtId="41" fontId="19" fillId="0" borderId="73" xfId="252" applyFont="1" applyFill="1" applyBorder="1" applyAlignment="1">
      <alignment horizontal="center" vertical="center" wrapText="1"/>
    </xf>
    <xf numFmtId="41" fontId="19" fillId="0" borderId="100" xfId="252" applyFont="1" applyFill="1" applyBorder="1" applyAlignment="1">
      <alignment horizontal="center" vertical="center" wrapText="1"/>
    </xf>
    <xf numFmtId="180" fontId="19" fillId="0" borderId="37" xfId="252" applyNumberFormat="1" applyFont="1" applyFill="1" applyBorder="1" applyAlignment="1">
      <alignment horizontal="right" vertical="center" wrapText="1"/>
    </xf>
    <xf numFmtId="41" fontId="19" fillId="0" borderId="219" xfId="256" applyFont="1" applyFill="1" applyBorder="1" applyAlignment="1">
      <alignment vertical="center" wrapText="1"/>
    </xf>
    <xf numFmtId="41" fontId="19" fillId="0" borderId="219" xfId="256" applyFont="1" applyFill="1" applyBorder="1" applyAlignment="1">
      <alignment horizontal="center" vertical="center" wrapText="1"/>
    </xf>
    <xf numFmtId="180" fontId="19" fillId="0" borderId="219" xfId="256" applyNumberFormat="1" applyFont="1" applyFill="1" applyBorder="1" applyAlignment="1">
      <alignment horizontal="center" vertical="center" wrapText="1"/>
    </xf>
    <xf numFmtId="180" fontId="19" fillId="0" borderId="37" xfId="252" applyNumberFormat="1" applyFont="1" applyFill="1" applyBorder="1" applyAlignment="1">
      <alignment vertical="center" wrapText="1"/>
    </xf>
    <xf numFmtId="188" fontId="19" fillId="0" borderId="181" xfId="252" applyNumberFormat="1" applyFont="1" applyFill="1" applyBorder="1" applyAlignment="1">
      <alignment vertical="center"/>
    </xf>
    <xf numFmtId="41" fontId="19" fillId="0" borderId="37" xfId="252" applyNumberFormat="1" applyFont="1" applyFill="1" applyBorder="1" applyAlignment="1">
      <alignment horizontal="center" vertical="center" wrapText="1"/>
    </xf>
    <xf numFmtId="41" fontId="19" fillId="0" borderId="13" xfId="252" applyFont="1" applyFill="1" applyBorder="1" applyAlignment="1">
      <alignment horizontal="center" vertical="center" wrapText="1"/>
    </xf>
    <xf numFmtId="41" fontId="19" fillId="0" borderId="17" xfId="252" applyFont="1" applyFill="1" applyBorder="1" applyAlignment="1">
      <alignment horizontal="center" vertical="center"/>
    </xf>
    <xf numFmtId="41" fontId="19" fillId="0" borderId="16" xfId="252" applyFont="1" applyFill="1" applyBorder="1" applyAlignment="1">
      <alignment horizontal="right" vertical="center"/>
    </xf>
    <xf numFmtId="41" fontId="19" fillId="0" borderId="28" xfId="256" applyFont="1" applyFill="1" applyBorder="1" applyAlignment="1">
      <alignment vertical="center" wrapText="1"/>
    </xf>
    <xf numFmtId="41" fontId="19" fillId="0" borderId="28" xfId="256" applyFont="1" applyFill="1" applyBorder="1" applyAlignment="1">
      <alignment horizontal="center" vertical="center" wrapText="1"/>
    </xf>
    <xf numFmtId="180" fontId="19" fillId="0" borderId="28" xfId="256" applyNumberFormat="1" applyFont="1" applyFill="1" applyBorder="1" applyAlignment="1">
      <alignment horizontal="center" vertical="center" wrapText="1"/>
    </xf>
    <xf numFmtId="0" fontId="19" fillId="0" borderId="46" xfId="0" applyFont="1" applyFill="1" applyBorder="1" applyAlignment="1">
      <alignment horizontal="left" vertical="center" shrinkToFit="1"/>
    </xf>
    <xf numFmtId="180" fontId="19" fillId="0" borderId="0" xfId="252" applyNumberFormat="1" applyFont="1" applyFill="1" applyBorder="1" applyAlignment="1">
      <alignment vertical="center" wrapText="1"/>
    </xf>
    <xf numFmtId="41" fontId="19" fillId="0" borderId="0" xfId="252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9" fillId="0" borderId="16" xfId="0" applyFont="1" applyFill="1" applyBorder="1" applyAlignment="1">
      <alignment horizontal="left" vertical="center" shrinkToFit="1"/>
    </xf>
    <xf numFmtId="0" fontId="19" fillId="0" borderId="15" xfId="0" applyFont="1" applyFill="1" applyBorder="1" applyAlignment="1">
      <alignment horizontal="center" vertical="center" shrinkToFit="1"/>
    </xf>
    <xf numFmtId="0" fontId="19" fillId="0" borderId="27" xfId="0" applyFont="1" applyFill="1" applyBorder="1" applyAlignment="1">
      <alignment horizontal="center" vertical="center" shrinkToFit="1"/>
    </xf>
    <xf numFmtId="41" fontId="19" fillId="0" borderId="26" xfId="252" applyFont="1" applyFill="1" applyBorder="1" applyAlignment="1">
      <alignment horizontal="right" vertical="center"/>
    </xf>
    <xf numFmtId="0" fontId="19" fillId="0" borderId="27" xfId="0" applyFont="1" applyFill="1" applyBorder="1" applyAlignment="1">
      <alignment horizontal="left" vertical="center"/>
    </xf>
    <xf numFmtId="41" fontId="19" fillId="0" borderId="25" xfId="252" applyFont="1" applyFill="1" applyBorder="1" applyAlignment="1">
      <alignment vertical="center" wrapText="1"/>
    </xf>
    <xf numFmtId="41" fontId="19" fillId="0" borderId="25" xfId="252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left" vertical="center" shrinkToFit="1"/>
    </xf>
    <xf numFmtId="41" fontId="19" fillId="0" borderId="276" xfId="252" applyFont="1" applyFill="1" applyBorder="1" applyAlignment="1">
      <alignment horizontal="right" vertical="center"/>
    </xf>
    <xf numFmtId="0" fontId="19" fillId="0" borderId="36" xfId="0" applyFont="1" applyFill="1" applyBorder="1" applyAlignment="1">
      <alignment horizontal="left" vertical="center" shrinkToFit="1"/>
    </xf>
    <xf numFmtId="41" fontId="19" fillId="0" borderId="264" xfId="252" applyFont="1" applyFill="1" applyBorder="1" applyAlignment="1">
      <alignment vertical="center" wrapText="1"/>
    </xf>
    <xf numFmtId="41" fontId="19" fillId="0" borderId="264" xfId="252" applyFont="1" applyFill="1" applyBorder="1" applyAlignment="1">
      <alignment horizontal="center" vertical="center" wrapText="1"/>
    </xf>
    <xf numFmtId="41" fontId="19" fillId="0" borderId="233" xfId="659" applyFont="1" applyFill="1" applyBorder="1" applyAlignment="1">
      <alignment vertical="center" wrapText="1"/>
    </xf>
    <xf numFmtId="181" fontId="19" fillId="0" borderId="233" xfId="659" applyNumberFormat="1" applyFont="1" applyFill="1" applyBorder="1" applyAlignment="1">
      <alignment vertical="center" wrapText="1"/>
    </xf>
    <xf numFmtId="180" fontId="19" fillId="0" borderId="233" xfId="659" applyNumberFormat="1" applyFont="1" applyFill="1" applyBorder="1" applyAlignment="1">
      <alignment horizontal="center" vertical="center" wrapText="1"/>
    </xf>
    <xf numFmtId="41" fontId="19" fillId="0" borderId="233" xfId="659" applyFont="1" applyFill="1" applyBorder="1" applyAlignment="1">
      <alignment horizontal="center" vertical="center" wrapText="1"/>
    </xf>
    <xf numFmtId="0" fontId="36" fillId="0" borderId="225" xfId="0" applyFont="1" applyFill="1" applyBorder="1" applyAlignment="1">
      <alignment horizontal="left" vertical="center" shrinkToFit="1"/>
    </xf>
    <xf numFmtId="0" fontId="36" fillId="0" borderId="183" xfId="0" applyFont="1" applyFill="1" applyBorder="1" applyAlignment="1">
      <alignment horizontal="center" vertical="center" shrinkToFit="1"/>
    </xf>
    <xf numFmtId="41" fontId="19" fillId="0" borderId="225" xfId="252" applyFont="1" applyFill="1" applyBorder="1" applyAlignment="1">
      <alignment horizontal="right" vertical="center"/>
    </xf>
    <xf numFmtId="41" fontId="36" fillId="0" borderId="226" xfId="252" applyFont="1" applyFill="1" applyBorder="1" applyAlignment="1">
      <alignment vertical="center"/>
    </xf>
    <xf numFmtId="41" fontId="36" fillId="0" borderId="183" xfId="252" applyFont="1" applyFill="1" applyBorder="1" applyAlignment="1">
      <alignment vertical="center" wrapText="1"/>
    </xf>
    <xf numFmtId="41" fontId="36" fillId="0" borderId="183" xfId="252" applyFont="1" applyFill="1" applyBorder="1" applyAlignment="1">
      <alignment horizontal="center" vertical="center" wrapText="1"/>
    </xf>
    <xf numFmtId="0" fontId="19" fillId="0" borderId="263" xfId="0" applyFont="1" applyFill="1" applyBorder="1" applyAlignment="1">
      <alignment horizontal="left" vertical="center"/>
    </xf>
    <xf numFmtId="41" fontId="19" fillId="0" borderId="0" xfId="252" applyNumberFormat="1" applyFont="1" applyFill="1" applyBorder="1" applyAlignment="1">
      <alignment horizontal="center" vertical="center" wrapText="1"/>
    </xf>
    <xf numFmtId="0" fontId="19" fillId="0" borderId="37" xfId="649" applyFont="1" applyFill="1" applyBorder="1" applyAlignment="1">
      <alignment horizontal="center" vertical="center" shrinkToFit="1"/>
    </xf>
    <xf numFmtId="0" fontId="19" fillId="0" borderId="25" xfId="649" applyFont="1" applyFill="1" applyBorder="1" applyAlignment="1">
      <alignment horizontal="left" vertical="center"/>
    </xf>
    <xf numFmtId="0" fontId="19" fillId="0" borderId="21" xfId="649" applyFont="1" applyFill="1" applyBorder="1" applyAlignment="1">
      <alignment vertical="center"/>
    </xf>
    <xf numFmtId="0" fontId="19" fillId="0" borderId="187" xfId="649" applyFont="1" applyFill="1" applyBorder="1" applyAlignment="1">
      <alignment horizontal="left" vertical="center"/>
    </xf>
    <xf numFmtId="0" fontId="19" fillId="0" borderId="0" xfId="649" applyFont="1" applyFill="1" applyBorder="1" applyAlignment="1">
      <alignment horizontal="left" vertical="center"/>
    </xf>
    <xf numFmtId="0" fontId="19" fillId="0" borderId="19" xfId="649" applyFont="1" applyFill="1" applyBorder="1" applyAlignment="1">
      <alignment horizontal="left" vertical="center" shrinkToFit="1"/>
    </xf>
    <xf numFmtId="0" fontId="19" fillId="0" borderId="36" xfId="649" applyFont="1" applyFill="1" applyBorder="1" applyAlignment="1">
      <alignment horizontal="left" vertical="center" shrinkToFit="1"/>
    </xf>
    <xf numFmtId="0" fontId="19" fillId="0" borderId="200" xfId="649" applyFont="1" applyFill="1" applyBorder="1" applyAlignment="1">
      <alignment vertical="center"/>
    </xf>
    <xf numFmtId="0" fontId="19" fillId="0" borderId="118" xfId="649" applyFont="1" applyFill="1" applyBorder="1" applyAlignment="1">
      <alignment horizontal="left" vertical="center"/>
    </xf>
    <xf numFmtId="0" fontId="19" fillId="0" borderId="267" xfId="83" applyFont="1" applyFill="1" applyBorder="1" applyAlignment="1">
      <alignment horizontal="center" vertical="center"/>
    </xf>
    <xf numFmtId="41" fontId="19" fillId="0" borderId="182" xfId="252" applyNumberFormat="1" applyFont="1" applyFill="1" applyBorder="1" applyAlignment="1">
      <alignment horizontal="center" vertical="center" wrapText="1"/>
    </xf>
    <xf numFmtId="0" fontId="19" fillId="0" borderId="99" xfId="649" applyFont="1" applyFill="1" applyBorder="1" applyAlignment="1">
      <alignment vertical="center"/>
    </xf>
    <xf numFmtId="0" fontId="19" fillId="0" borderId="187" xfId="649" applyFont="1" applyFill="1" applyBorder="1" applyAlignment="1">
      <alignment vertical="center"/>
    </xf>
    <xf numFmtId="0" fontId="19" fillId="0" borderId="92" xfId="649" applyFont="1" applyFill="1" applyBorder="1" applyAlignment="1">
      <alignment horizontal="left" vertical="center"/>
    </xf>
    <xf numFmtId="0" fontId="19" fillId="0" borderId="62" xfId="649" applyFont="1" applyFill="1" applyBorder="1" applyAlignment="1">
      <alignment horizontal="left" vertical="center"/>
    </xf>
    <xf numFmtId="0" fontId="19" fillId="0" borderId="95" xfId="649" applyFont="1" applyFill="1" applyBorder="1" applyAlignment="1">
      <alignment horizontal="left" vertical="center"/>
    </xf>
    <xf numFmtId="41" fontId="19" fillId="0" borderId="62" xfId="252" applyFont="1" applyFill="1" applyBorder="1" applyAlignment="1">
      <alignment horizontal="center" vertical="center" wrapText="1"/>
    </xf>
    <xf numFmtId="0" fontId="19" fillId="0" borderId="0" xfId="0" applyFont="1" applyFill="1">
      <alignment vertical="center"/>
    </xf>
    <xf numFmtId="0" fontId="19" fillId="0" borderId="20" xfId="649" applyFont="1" applyFill="1" applyBorder="1" applyAlignment="1">
      <alignment vertical="center"/>
    </xf>
    <xf numFmtId="0" fontId="19" fillId="0" borderId="22" xfId="649" applyFont="1" applyFill="1" applyBorder="1" applyAlignment="1">
      <alignment vertical="center"/>
    </xf>
    <xf numFmtId="0" fontId="19" fillId="0" borderId="23" xfId="649" applyFont="1" applyFill="1" applyBorder="1" applyAlignment="1">
      <alignment vertical="center"/>
    </xf>
    <xf numFmtId="0" fontId="19" fillId="0" borderId="0" xfId="649" applyFont="1" applyFill="1" applyBorder="1" applyAlignment="1">
      <alignment horizontal="center" vertical="center"/>
    </xf>
    <xf numFmtId="0" fontId="19" fillId="0" borderId="209" xfId="649" applyFont="1" applyFill="1" applyBorder="1" applyAlignment="1">
      <alignment vertical="center"/>
    </xf>
    <xf numFmtId="0" fontId="19" fillId="0" borderId="62" xfId="254" applyFont="1" applyFill="1" applyBorder="1" applyAlignment="1">
      <alignment horizontal="left" vertical="center"/>
    </xf>
    <xf numFmtId="0" fontId="19" fillId="0" borderId="46" xfId="649" applyFont="1" applyFill="1" applyBorder="1" applyAlignment="1">
      <alignment horizontal="left" vertical="center" shrinkToFit="1"/>
    </xf>
    <xf numFmtId="0" fontId="19" fillId="0" borderId="45" xfId="649" applyFont="1" applyFill="1" applyBorder="1" applyAlignment="1">
      <alignment horizontal="center" vertical="center" shrinkToFit="1"/>
    </xf>
    <xf numFmtId="41" fontId="19" fillId="0" borderId="40" xfId="252" applyFont="1" applyFill="1" applyBorder="1" applyAlignment="1">
      <alignment horizontal="center" vertical="center"/>
    </xf>
    <xf numFmtId="41" fontId="19" fillId="0" borderId="40" xfId="252" applyFont="1" applyFill="1" applyBorder="1" applyAlignment="1">
      <alignment horizontal="center" vertical="center" wrapText="1"/>
    </xf>
    <xf numFmtId="180" fontId="19" fillId="0" borderId="40" xfId="252" applyNumberFormat="1" applyFont="1" applyFill="1" applyBorder="1" applyAlignment="1">
      <alignment horizontal="right" vertical="center" wrapText="1"/>
    </xf>
    <xf numFmtId="0" fontId="19" fillId="0" borderId="118" xfId="254" applyFont="1" applyFill="1" applyBorder="1" applyAlignment="1">
      <alignment horizontal="left" vertical="center"/>
    </xf>
    <xf numFmtId="0" fontId="19" fillId="0" borderId="210" xfId="649" applyFont="1" applyFill="1" applyBorder="1" applyAlignment="1">
      <alignment vertical="center"/>
    </xf>
    <xf numFmtId="0" fontId="19" fillId="0" borderId="0" xfId="649" applyFont="1" applyFill="1" applyBorder="1" applyAlignment="1">
      <alignment horizontal="center" vertical="center" shrinkToFit="1"/>
    </xf>
    <xf numFmtId="41" fontId="19" fillId="0" borderId="216" xfId="252" applyFont="1" applyFill="1" applyBorder="1" applyAlignment="1">
      <alignment vertical="center"/>
    </xf>
    <xf numFmtId="0" fontId="19" fillId="0" borderId="100" xfId="649" applyFont="1" applyFill="1" applyBorder="1" applyAlignment="1">
      <alignment vertical="center"/>
    </xf>
    <xf numFmtId="41" fontId="19" fillId="0" borderId="218" xfId="252" applyFont="1" applyFill="1" applyBorder="1" applyAlignment="1">
      <alignment vertical="center"/>
    </xf>
    <xf numFmtId="0" fontId="19" fillId="0" borderId="0" xfId="649" applyFont="1" applyFill="1" applyBorder="1" applyAlignment="1">
      <alignment vertical="center"/>
    </xf>
    <xf numFmtId="0" fontId="19" fillId="0" borderId="184" xfId="649" applyFont="1" applyFill="1" applyBorder="1" applyAlignment="1">
      <alignment horizontal="left" vertical="center"/>
    </xf>
    <xf numFmtId="0" fontId="19" fillId="0" borderId="193" xfId="649" applyFont="1" applyFill="1" applyBorder="1" applyAlignment="1">
      <alignment horizontal="left" vertical="center" shrinkToFit="1"/>
    </xf>
    <xf numFmtId="0" fontId="19" fillId="0" borderId="118" xfId="649" applyFont="1" applyFill="1" applyBorder="1" applyAlignment="1">
      <alignment horizontal="center" vertical="center" shrinkToFit="1"/>
    </xf>
    <xf numFmtId="179" fontId="19" fillId="0" borderId="34" xfId="252" applyNumberFormat="1" applyFont="1" applyFill="1" applyBorder="1" applyAlignment="1">
      <alignment vertical="center" wrapText="1"/>
    </xf>
    <xf numFmtId="179" fontId="19" fillId="0" borderId="5" xfId="271" applyNumberFormat="1" applyFont="1" applyFill="1" applyBorder="1" applyAlignment="1">
      <alignment vertical="center" wrapText="1"/>
    </xf>
    <xf numFmtId="0" fontId="19" fillId="0" borderId="248" xfId="649" applyFont="1" applyFill="1" applyBorder="1" applyAlignment="1">
      <alignment horizontal="left" vertical="center"/>
    </xf>
    <xf numFmtId="0" fontId="19" fillId="0" borderId="138" xfId="649" applyFont="1" applyFill="1" applyBorder="1" applyAlignment="1">
      <alignment horizontal="left" vertical="center"/>
    </xf>
    <xf numFmtId="0" fontId="19" fillId="0" borderId="185" xfId="649" applyFont="1" applyFill="1" applyBorder="1" applyAlignment="1">
      <alignment horizontal="left" vertical="center"/>
    </xf>
    <xf numFmtId="0" fontId="19" fillId="0" borderId="112" xfId="649" applyFont="1" applyFill="1" applyBorder="1" applyAlignment="1">
      <alignment horizontal="left" vertical="center"/>
    </xf>
    <xf numFmtId="0" fontId="19" fillId="0" borderId="0" xfId="0" applyFont="1">
      <alignment vertical="center"/>
    </xf>
    <xf numFmtId="185" fontId="19" fillId="0" borderId="57" xfId="252" applyNumberFormat="1" applyFont="1" applyFill="1" applyBorder="1" applyAlignment="1">
      <alignment vertical="center" wrapText="1"/>
    </xf>
    <xf numFmtId="0" fontId="19" fillId="0" borderId="20" xfId="649" applyFont="1" applyFill="1" applyBorder="1" applyAlignment="1">
      <alignment horizontal="left" vertical="center"/>
    </xf>
    <xf numFmtId="0" fontId="19" fillId="0" borderId="92" xfId="649" applyFont="1" applyFill="1" applyBorder="1" applyAlignment="1">
      <alignment horizontal="center" vertical="center" shrinkToFit="1"/>
    </xf>
    <xf numFmtId="188" fontId="19" fillId="0" borderId="94" xfId="252" applyNumberFormat="1" applyFont="1" applyFill="1" applyBorder="1" applyAlignment="1">
      <alignment vertical="center"/>
    </xf>
    <xf numFmtId="9" fontId="19" fillId="0" borderId="62" xfId="252" applyNumberFormat="1" applyFont="1" applyFill="1" applyBorder="1" applyAlignment="1">
      <alignment vertical="center" wrapText="1"/>
    </xf>
    <xf numFmtId="0" fontId="19" fillId="0" borderId="14" xfId="0" applyFont="1" applyFill="1" applyBorder="1" applyAlignment="1">
      <alignment horizontal="left" vertical="center" shrinkToFit="1"/>
    </xf>
    <xf numFmtId="41" fontId="19" fillId="0" borderId="18" xfId="252" applyFont="1" applyFill="1" applyBorder="1" applyAlignment="1">
      <alignment horizontal="center" vertical="center" wrapText="1"/>
    </xf>
    <xf numFmtId="0" fontId="36" fillId="0" borderId="99" xfId="83" applyFont="1" applyFill="1" applyBorder="1" applyAlignment="1">
      <alignment vertical="center"/>
    </xf>
    <xf numFmtId="41" fontId="19" fillId="0" borderId="22" xfId="252" applyFont="1" applyFill="1" applyBorder="1" applyAlignment="1">
      <alignment horizontal="center" vertical="center"/>
    </xf>
    <xf numFmtId="41" fontId="19" fillId="0" borderId="22" xfId="252" applyFont="1" applyFill="1" applyBorder="1" applyAlignment="1">
      <alignment horizontal="center" vertical="center" wrapText="1"/>
    </xf>
    <xf numFmtId="41" fontId="19" fillId="0" borderId="13" xfId="252" applyFont="1" applyFill="1" applyBorder="1" applyAlignment="1">
      <alignment horizontal="center" vertical="center"/>
    </xf>
    <xf numFmtId="180" fontId="19" fillId="0" borderId="13" xfId="252" applyNumberFormat="1" applyFont="1" applyFill="1" applyBorder="1" applyAlignment="1">
      <alignment horizontal="right" vertical="center" wrapText="1"/>
    </xf>
    <xf numFmtId="0" fontId="19" fillId="7" borderId="0" xfId="83" applyFill="1">
      <alignment vertical="center"/>
    </xf>
    <xf numFmtId="188" fontId="19" fillId="0" borderId="60" xfId="290" applyNumberFormat="1" applyFont="1" applyFill="1" applyBorder="1" applyAlignment="1">
      <alignment horizontal="right" vertical="center" shrinkToFit="1"/>
    </xf>
    <xf numFmtId="179" fontId="19" fillId="0" borderId="52" xfId="271" applyNumberFormat="1" applyFont="1" applyFill="1" applyBorder="1" applyAlignment="1">
      <alignment vertical="center" wrapText="1"/>
    </xf>
    <xf numFmtId="41" fontId="19" fillId="0" borderId="56" xfId="252" applyFont="1" applyFill="1" applyBorder="1" applyAlignment="1">
      <alignment horizontal="center" vertical="center" wrapText="1"/>
    </xf>
    <xf numFmtId="180" fontId="19" fillId="0" borderId="56" xfId="252" applyNumberFormat="1" applyFont="1" applyFill="1" applyBorder="1" applyAlignment="1">
      <alignment horizontal="right" vertical="center" wrapText="1"/>
    </xf>
    <xf numFmtId="0" fontId="19" fillId="0" borderId="15" xfId="649" applyFont="1" applyFill="1" applyBorder="1" applyAlignment="1">
      <alignment vertical="center"/>
    </xf>
    <xf numFmtId="0" fontId="19" fillId="0" borderId="14" xfId="649" applyFont="1" applyFill="1" applyBorder="1" applyAlignment="1">
      <alignment horizontal="left" vertical="center" shrinkToFit="1"/>
    </xf>
    <xf numFmtId="0" fontId="19" fillId="0" borderId="15" xfId="649" applyFont="1" applyFill="1" applyBorder="1" applyAlignment="1">
      <alignment horizontal="center" vertical="center" shrinkToFit="1"/>
    </xf>
    <xf numFmtId="41" fontId="19" fillId="0" borderId="223" xfId="252" applyNumberFormat="1" applyFont="1" applyFill="1" applyBorder="1" applyAlignment="1">
      <alignment horizontal="center" vertical="center" wrapText="1"/>
    </xf>
    <xf numFmtId="179" fontId="19" fillId="0" borderId="47" xfId="252" applyNumberFormat="1" applyFont="1" applyFill="1" applyBorder="1" applyAlignment="1">
      <alignment vertical="center" wrapText="1"/>
    </xf>
    <xf numFmtId="179" fontId="19" fillId="0" borderId="47" xfId="252" applyNumberFormat="1" applyFont="1" applyFill="1" applyBorder="1" applyAlignment="1">
      <alignment horizontal="center" vertical="center" wrapText="1"/>
    </xf>
    <xf numFmtId="41" fontId="19" fillId="0" borderId="15" xfId="252" applyFont="1" applyFill="1" applyBorder="1" applyAlignment="1">
      <alignment horizontal="center" vertical="center"/>
    </xf>
    <xf numFmtId="179" fontId="19" fillId="0" borderId="49" xfId="252" applyNumberFormat="1" applyFont="1" applyFill="1" applyBorder="1" applyAlignment="1">
      <alignment horizontal="right" vertical="center" wrapText="1"/>
    </xf>
    <xf numFmtId="179" fontId="19" fillId="0" borderId="47" xfId="252" applyNumberFormat="1" applyFont="1" applyFill="1" applyBorder="1" applyAlignment="1">
      <alignment horizontal="center" vertical="center"/>
    </xf>
    <xf numFmtId="188" fontId="19" fillId="0" borderId="20" xfId="252" applyNumberFormat="1" applyFont="1" applyFill="1" applyBorder="1" applyAlignment="1">
      <alignment horizontal="right" vertical="center"/>
    </xf>
    <xf numFmtId="188" fontId="19" fillId="0" borderId="225" xfId="252" applyNumberFormat="1" applyFont="1" applyFill="1" applyBorder="1" applyAlignment="1">
      <alignment horizontal="right" vertical="center"/>
    </xf>
    <xf numFmtId="179" fontId="36" fillId="0" borderId="227" xfId="252" applyNumberFormat="1" applyFont="1" applyFill="1" applyBorder="1" applyAlignment="1">
      <alignment horizontal="center" vertical="center"/>
    </xf>
    <xf numFmtId="188" fontId="19" fillId="0" borderId="16" xfId="252" applyNumberFormat="1" applyFont="1" applyFill="1" applyBorder="1" applyAlignment="1">
      <alignment horizontal="right" vertical="center"/>
    </xf>
    <xf numFmtId="41" fontId="19" fillId="0" borderId="278" xfId="252" applyFont="1" applyFill="1" applyBorder="1" applyAlignment="1">
      <alignment horizontal="right" vertical="center"/>
    </xf>
    <xf numFmtId="188" fontId="19" fillId="0" borderId="35" xfId="252" applyNumberFormat="1" applyFont="1" applyFill="1" applyBorder="1" applyAlignment="1">
      <alignment horizontal="right" vertical="center"/>
    </xf>
    <xf numFmtId="0" fontId="35" fillId="0" borderId="172" xfId="83" applyFont="1" applyFill="1" applyBorder="1" applyAlignment="1">
      <alignment vertical="center"/>
    </xf>
    <xf numFmtId="0" fontId="35" fillId="0" borderId="188" xfId="83" applyFont="1" applyFill="1" applyBorder="1" applyAlignment="1">
      <alignment vertical="center"/>
    </xf>
    <xf numFmtId="0" fontId="35" fillId="0" borderId="127" xfId="83" applyFont="1" applyFill="1" applyBorder="1" applyAlignment="1">
      <alignment vertical="center"/>
    </xf>
    <xf numFmtId="0" fontId="35" fillId="0" borderId="190" xfId="83" applyFont="1" applyFill="1" applyBorder="1" applyAlignment="1">
      <alignment horizontal="center" vertical="center"/>
    </xf>
    <xf numFmtId="0" fontId="35" fillId="0" borderId="189" xfId="83" applyFont="1" applyFill="1" applyBorder="1" applyAlignment="1">
      <alignment horizontal="center" vertical="center"/>
    </xf>
    <xf numFmtId="0" fontId="29" fillId="0" borderId="100" xfId="83" applyFont="1" applyFill="1" applyBorder="1" applyAlignment="1">
      <alignment vertical="center"/>
    </xf>
    <xf numFmtId="0" fontId="29" fillId="0" borderId="116" xfId="83" applyFont="1" applyFill="1" applyBorder="1" applyAlignment="1">
      <alignment horizontal="left" vertical="center"/>
    </xf>
    <xf numFmtId="41" fontId="29" fillId="0" borderId="119" xfId="290" applyFont="1" applyFill="1" applyBorder="1" applyAlignment="1">
      <alignment vertical="center"/>
    </xf>
    <xf numFmtId="0" fontId="29" fillId="0" borderId="118" xfId="83" applyFont="1" applyFill="1" applyBorder="1" applyAlignment="1">
      <alignment horizontal="left" vertical="center"/>
    </xf>
    <xf numFmtId="0" fontId="29" fillId="0" borderId="118" xfId="83" applyFont="1" applyFill="1" applyBorder="1" applyAlignment="1">
      <alignment vertical="center"/>
    </xf>
    <xf numFmtId="41" fontId="29" fillId="0" borderId="72" xfId="290" applyFont="1" applyFill="1" applyBorder="1" applyAlignment="1">
      <alignment vertical="center"/>
    </xf>
    <xf numFmtId="0" fontId="29" fillId="0" borderId="274" xfId="83" applyFont="1" applyFill="1" applyBorder="1" applyAlignment="1">
      <alignment vertical="center"/>
    </xf>
    <xf numFmtId="0" fontId="29" fillId="0" borderId="275" xfId="83" applyFont="1" applyFill="1" applyBorder="1" applyAlignment="1">
      <alignment vertical="center"/>
    </xf>
    <xf numFmtId="0" fontId="35" fillId="0" borderId="37" xfId="83" applyFont="1" applyFill="1" applyBorder="1" applyAlignment="1">
      <alignment horizontal="left" vertical="center"/>
    </xf>
    <xf numFmtId="0" fontId="35" fillId="0" borderId="37" xfId="83" applyFont="1" applyFill="1" applyBorder="1" applyAlignment="1">
      <alignment vertical="center"/>
    </xf>
    <xf numFmtId="0" fontId="29" fillId="0" borderId="187" xfId="83" applyFont="1" applyFill="1" applyBorder="1" applyAlignment="1">
      <alignment vertical="center"/>
    </xf>
    <xf numFmtId="0" fontId="29" fillId="0" borderId="249" xfId="83" applyFont="1" applyFill="1" applyBorder="1" applyAlignment="1">
      <alignment horizontal="left" vertical="center"/>
    </xf>
    <xf numFmtId="41" fontId="29" fillId="0" borderId="76" xfId="290" applyFont="1" applyFill="1" applyBorder="1" applyAlignment="1">
      <alignment vertical="center"/>
    </xf>
    <xf numFmtId="0" fontId="29" fillId="0" borderId="138" xfId="83" applyFont="1" applyFill="1" applyBorder="1" applyAlignment="1">
      <alignment vertical="center"/>
    </xf>
    <xf numFmtId="0" fontId="29" fillId="0" borderId="131" xfId="83" applyFont="1" applyFill="1" applyBorder="1" applyAlignment="1">
      <alignment horizontal="left" vertical="center"/>
    </xf>
    <xf numFmtId="41" fontId="29" fillId="0" borderId="101" xfId="290" applyFont="1" applyFill="1" applyBorder="1" applyAlignment="1">
      <alignment vertical="center"/>
    </xf>
    <xf numFmtId="0" fontId="29" fillId="0" borderId="132" xfId="83" applyFont="1" applyFill="1" applyBorder="1" applyAlignment="1">
      <alignment horizontal="left" vertical="center"/>
    </xf>
    <xf numFmtId="0" fontId="29" fillId="0" borderId="132" xfId="83" applyFont="1" applyFill="1" applyBorder="1" applyAlignment="1">
      <alignment vertical="center"/>
    </xf>
    <xf numFmtId="41" fontId="31" fillId="0" borderId="116" xfId="290" applyFont="1" applyFill="1" applyBorder="1" applyAlignment="1">
      <alignment vertical="center"/>
    </xf>
    <xf numFmtId="185" fontId="29" fillId="0" borderId="119" xfId="290" applyNumberFormat="1" applyFont="1" applyFill="1" applyBorder="1" applyAlignment="1">
      <alignment horizontal="right" vertical="center"/>
    </xf>
    <xf numFmtId="185" fontId="29" fillId="0" borderId="72" xfId="290" applyNumberFormat="1" applyFont="1" applyFill="1" applyBorder="1" applyAlignment="1">
      <alignment horizontal="right" vertical="center"/>
    </xf>
    <xf numFmtId="185" fontId="29" fillId="0" borderId="76" xfId="290" applyNumberFormat="1" applyFont="1" applyFill="1" applyBorder="1" applyAlignment="1">
      <alignment horizontal="right" vertical="center"/>
    </xf>
    <xf numFmtId="185" fontId="29" fillId="0" borderId="101" xfId="290" applyNumberFormat="1" applyFont="1" applyFill="1" applyBorder="1" applyAlignment="1">
      <alignment horizontal="right" vertical="center"/>
    </xf>
    <xf numFmtId="179" fontId="19" fillId="0" borderId="47" xfId="271" applyNumberFormat="1" applyFont="1" applyFill="1" applyBorder="1" applyAlignment="1">
      <alignment horizontal="center" vertical="center" wrapText="1"/>
    </xf>
    <xf numFmtId="181" fontId="19" fillId="0" borderId="233" xfId="290" applyNumberFormat="1" applyFont="1" applyFill="1" applyBorder="1" applyAlignment="1">
      <alignment horizontal="center" vertical="center" wrapText="1"/>
    </xf>
    <xf numFmtId="41" fontId="31" fillId="0" borderId="94" xfId="290" applyFont="1" applyFill="1" applyBorder="1" applyAlignment="1">
      <alignment vertical="center"/>
    </xf>
    <xf numFmtId="0" fontId="19" fillId="0" borderId="36" xfId="125" applyFont="1" applyFill="1" applyBorder="1" applyAlignment="1">
      <alignment horizontal="left" vertical="center" shrinkToFit="1"/>
    </xf>
    <xf numFmtId="41" fontId="19" fillId="0" borderId="72" xfId="131" applyNumberFormat="1" applyFont="1" applyFill="1" applyBorder="1" applyAlignment="1">
      <alignment horizontal="center" vertical="center" wrapText="1"/>
    </xf>
    <xf numFmtId="41" fontId="19" fillId="0" borderId="73" xfId="131" applyFont="1" applyFill="1" applyBorder="1" applyAlignment="1">
      <alignment horizontal="center" vertical="center" wrapText="1"/>
    </xf>
    <xf numFmtId="0" fontId="0" fillId="0" borderId="261" xfId="0" applyFont="1" applyFill="1" applyBorder="1" applyAlignment="1">
      <alignment horizontal="left" vertical="center" shrinkToFit="1"/>
    </xf>
    <xf numFmtId="41" fontId="0" fillId="0" borderId="234" xfId="140" applyFont="1" applyFill="1" applyBorder="1" applyAlignment="1">
      <alignment vertical="center"/>
    </xf>
    <xf numFmtId="180" fontId="0" fillId="0" borderId="233" xfId="140" applyNumberFormat="1" applyFont="1" applyFill="1" applyBorder="1" applyAlignment="1">
      <alignment horizontal="center" vertical="center" wrapText="1"/>
    </xf>
    <xf numFmtId="0" fontId="19" fillId="0" borderId="132" xfId="139" applyNumberFormat="1" applyFont="1" applyFill="1" applyBorder="1" applyAlignment="1">
      <alignment horizontal="left" vertical="center"/>
    </xf>
    <xf numFmtId="0" fontId="19" fillId="0" borderId="132" xfId="119" applyNumberFormat="1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 shrinkToFit="1"/>
    </xf>
    <xf numFmtId="0" fontId="1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30" fillId="4" borderId="69" xfId="5" applyFont="1" applyFill="1" applyBorder="1" applyAlignment="1">
      <alignment horizontal="center" vertical="center"/>
    </xf>
    <xf numFmtId="41" fontId="30" fillId="4" borderId="70" xfId="5" applyFont="1" applyFill="1" applyBorder="1" applyAlignment="1">
      <alignment horizontal="center" vertical="center"/>
    </xf>
    <xf numFmtId="0" fontId="30" fillId="5" borderId="77" xfId="119" applyFont="1" applyFill="1" applyBorder="1" applyAlignment="1">
      <alignment horizontal="center" vertical="center" wrapText="1"/>
    </xf>
    <xf numFmtId="0" fontId="30" fillId="5" borderId="78" xfId="119" applyFont="1" applyFill="1" applyBorder="1" applyAlignment="1">
      <alignment horizontal="center" vertical="center" wrapText="1"/>
    </xf>
    <xf numFmtId="0" fontId="31" fillId="0" borderId="1" xfId="119" applyFont="1" applyFill="1" applyBorder="1" applyAlignment="1">
      <alignment horizontal="center" vertical="center" wrapText="1"/>
    </xf>
    <xf numFmtId="0" fontId="31" fillId="0" borderId="67" xfId="119" applyFont="1" applyFill="1" applyBorder="1" applyAlignment="1">
      <alignment horizontal="center" vertical="center" wrapText="1"/>
    </xf>
    <xf numFmtId="0" fontId="31" fillId="0" borderId="4" xfId="119" applyFont="1" applyFill="1" applyBorder="1" applyAlignment="1">
      <alignment horizontal="center" vertical="center" wrapText="1"/>
    </xf>
    <xf numFmtId="0" fontId="31" fillId="0" borderId="130" xfId="119" applyFont="1" applyFill="1" applyBorder="1" applyAlignment="1">
      <alignment horizontal="center" vertical="center" wrapText="1"/>
    </xf>
    <xf numFmtId="0" fontId="31" fillId="0" borderId="6" xfId="119" applyFont="1" applyFill="1" applyBorder="1" applyAlignment="1">
      <alignment horizontal="center" vertical="center" wrapText="1"/>
    </xf>
    <xf numFmtId="0" fontId="31" fillId="0" borderId="141" xfId="119" applyFont="1" applyFill="1" applyBorder="1" applyAlignment="1">
      <alignment horizontal="center" vertical="center" wrapText="1"/>
    </xf>
    <xf numFmtId="0" fontId="30" fillId="4" borderId="1" xfId="119" applyFont="1" applyFill="1" applyBorder="1" applyAlignment="1">
      <alignment horizontal="center" vertical="center" wrapText="1"/>
    </xf>
    <xf numFmtId="0" fontId="30" fillId="4" borderId="67" xfId="119" applyFont="1" applyFill="1" applyBorder="1" applyAlignment="1">
      <alignment horizontal="center" vertical="center" wrapText="1"/>
    </xf>
    <xf numFmtId="0" fontId="30" fillId="4" borderId="71" xfId="119" applyFont="1" applyFill="1" applyBorder="1" applyAlignment="1">
      <alignment horizontal="center" vertical="center" wrapText="1"/>
    </xf>
    <xf numFmtId="0" fontId="30" fillId="4" borderId="72" xfId="119" applyFont="1" applyFill="1" applyBorder="1" applyAlignment="1">
      <alignment horizontal="center" vertical="center" wrapText="1"/>
    </xf>
    <xf numFmtId="0" fontId="30" fillId="4" borderId="68" xfId="119" applyFont="1" applyFill="1" applyBorder="1" applyAlignment="1">
      <alignment horizontal="center" vertical="center" wrapText="1"/>
    </xf>
    <xf numFmtId="0" fontId="30" fillId="4" borderId="73" xfId="119" applyFont="1" applyFill="1" applyBorder="1" applyAlignment="1">
      <alignment horizontal="center" vertical="center" wrapText="1"/>
    </xf>
    <xf numFmtId="0" fontId="29" fillId="0" borderId="84" xfId="119" applyFont="1" applyBorder="1" applyAlignment="1">
      <alignment horizontal="center" vertical="center"/>
    </xf>
    <xf numFmtId="0" fontId="29" fillId="0" borderId="85" xfId="119" applyFont="1" applyBorder="1" applyAlignment="1">
      <alignment horizontal="center" vertical="center"/>
    </xf>
    <xf numFmtId="0" fontId="29" fillId="0" borderId="93" xfId="119" applyFont="1" applyBorder="1" applyAlignment="1">
      <alignment horizontal="center" vertical="center"/>
    </xf>
    <xf numFmtId="0" fontId="29" fillId="0" borderId="99" xfId="119" applyFont="1" applyBorder="1" applyAlignment="1">
      <alignment horizontal="center" vertical="center"/>
    </xf>
    <xf numFmtId="0" fontId="29" fillId="0" borderId="241" xfId="119" applyFont="1" applyBorder="1" applyAlignment="1">
      <alignment horizontal="center" vertical="center"/>
    </xf>
    <xf numFmtId="0" fontId="31" fillId="3" borderId="94" xfId="119" applyFont="1" applyFill="1" applyBorder="1" applyAlignment="1">
      <alignment horizontal="center" vertical="center" wrapText="1"/>
    </xf>
    <xf numFmtId="0" fontId="31" fillId="3" borderId="100" xfId="119" applyFont="1" applyFill="1" applyBorder="1" applyAlignment="1">
      <alignment horizontal="center" vertical="center" wrapText="1"/>
    </xf>
    <xf numFmtId="0" fontId="31" fillId="3" borderId="73" xfId="119" applyFont="1" applyFill="1" applyBorder="1" applyAlignment="1">
      <alignment horizontal="center" vertical="center" wrapText="1"/>
    </xf>
    <xf numFmtId="0" fontId="31" fillId="3" borderId="192" xfId="119" applyFont="1" applyFill="1" applyBorder="1" applyAlignment="1">
      <alignment horizontal="center" vertical="center" wrapText="1"/>
    </xf>
    <xf numFmtId="0" fontId="31" fillId="7" borderId="1" xfId="119" applyFont="1" applyFill="1" applyBorder="1" applyAlignment="1">
      <alignment horizontal="center" vertical="center" wrapText="1"/>
    </xf>
    <xf numFmtId="0" fontId="31" fillId="7" borderId="67" xfId="119" applyFont="1" applyFill="1" applyBorder="1" applyAlignment="1">
      <alignment horizontal="center" vertical="center" wrapText="1"/>
    </xf>
    <xf numFmtId="0" fontId="31" fillId="7" borderId="4" xfId="119" applyFont="1" applyFill="1" applyBorder="1" applyAlignment="1">
      <alignment horizontal="center" vertical="center" wrapText="1"/>
    </xf>
    <xf numFmtId="0" fontId="31" fillId="7" borderId="130" xfId="119" applyFont="1" applyFill="1" applyBorder="1" applyAlignment="1">
      <alignment horizontal="center" vertical="center" wrapText="1"/>
    </xf>
    <xf numFmtId="0" fontId="31" fillId="7" borderId="6" xfId="119" applyFont="1" applyFill="1" applyBorder="1" applyAlignment="1">
      <alignment horizontal="center" vertical="center" wrapText="1"/>
    </xf>
    <xf numFmtId="0" fontId="31" fillId="7" borderId="141" xfId="119" applyFont="1" applyFill="1" applyBorder="1" applyAlignment="1">
      <alignment horizontal="center" vertical="center" wrapText="1"/>
    </xf>
    <xf numFmtId="0" fontId="19" fillId="0" borderId="151" xfId="119" applyFont="1" applyFill="1" applyBorder="1" applyAlignment="1">
      <alignment horizontal="center" vertical="center" wrapText="1"/>
    </xf>
    <xf numFmtId="0" fontId="19" fillId="0" borderId="152" xfId="119" applyFont="1" applyFill="1" applyBorder="1" applyAlignment="1">
      <alignment horizontal="center" vertical="center" wrapText="1"/>
    </xf>
    <xf numFmtId="0" fontId="31" fillId="3" borderId="1" xfId="119" applyFont="1" applyFill="1" applyBorder="1" applyAlignment="1">
      <alignment horizontal="center" vertical="center" wrapText="1"/>
    </xf>
    <xf numFmtId="0" fontId="31" fillId="3" borderId="67" xfId="119" applyFont="1" applyFill="1" applyBorder="1" applyAlignment="1">
      <alignment horizontal="center" vertical="center" wrapText="1"/>
    </xf>
    <xf numFmtId="0" fontId="31" fillId="3" borderId="4" xfId="119" applyFont="1" applyFill="1" applyBorder="1" applyAlignment="1">
      <alignment horizontal="center" vertical="center" wrapText="1"/>
    </xf>
    <xf numFmtId="0" fontId="31" fillId="3" borderId="130" xfId="119" applyFont="1" applyFill="1" applyBorder="1" applyAlignment="1">
      <alignment horizontal="center" vertical="center" wrapText="1"/>
    </xf>
    <xf numFmtId="0" fontId="31" fillId="3" borderId="6" xfId="119" applyFont="1" applyFill="1" applyBorder="1" applyAlignment="1">
      <alignment horizontal="center" vertical="center" wrapText="1"/>
    </xf>
    <xf numFmtId="0" fontId="31" fillId="3" borderId="141" xfId="119" applyFont="1" applyFill="1" applyBorder="1" applyAlignment="1">
      <alignment horizontal="center" vertical="center" wrapText="1"/>
    </xf>
    <xf numFmtId="0" fontId="19" fillId="0" borderId="236" xfId="83" applyFont="1" applyBorder="1" applyAlignment="1">
      <alignment horizontal="center" vertical="center"/>
    </xf>
    <xf numFmtId="0" fontId="19" fillId="0" borderId="127" xfId="83" applyFont="1" applyBorder="1" applyAlignment="1">
      <alignment horizontal="center" vertical="center"/>
    </xf>
    <xf numFmtId="0" fontId="19" fillId="0" borderId="64" xfId="83" applyFont="1" applyBorder="1" applyAlignment="1">
      <alignment horizontal="center" vertical="center"/>
    </xf>
    <xf numFmtId="0" fontId="19" fillId="0" borderId="95" xfId="83" applyFont="1" applyBorder="1" applyAlignment="1">
      <alignment horizontal="center" vertical="center"/>
    </xf>
    <xf numFmtId="0" fontId="19" fillId="0" borderId="149" xfId="83" applyFont="1" applyBorder="1" applyAlignment="1">
      <alignment horizontal="center" vertical="center"/>
    </xf>
    <xf numFmtId="0" fontId="19" fillId="0" borderId="150" xfId="83" applyFont="1" applyBorder="1" applyAlignment="1">
      <alignment horizontal="center" vertical="center"/>
    </xf>
    <xf numFmtId="0" fontId="28" fillId="0" borderId="0" xfId="83" applyFont="1" applyAlignment="1">
      <alignment horizontal="left" vertical="center" wrapText="1"/>
    </xf>
    <xf numFmtId="0" fontId="32" fillId="6" borderId="11" xfId="83" applyFont="1" applyFill="1" applyBorder="1" applyAlignment="1">
      <alignment horizontal="center" vertical="center" wrapText="1"/>
    </xf>
    <xf numFmtId="0" fontId="32" fillId="6" borderId="70" xfId="83" applyFont="1" applyFill="1" applyBorder="1" applyAlignment="1">
      <alignment horizontal="center" vertical="center" wrapText="1"/>
    </xf>
    <xf numFmtId="0" fontId="32" fillId="6" borderId="69" xfId="83" applyFont="1" applyFill="1" applyBorder="1" applyAlignment="1">
      <alignment horizontal="center" vertical="center" wrapText="1"/>
    </xf>
    <xf numFmtId="0" fontId="19" fillId="0" borderId="84" xfId="83" applyFont="1" applyBorder="1" applyAlignment="1">
      <alignment horizontal="center" vertical="center"/>
    </xf>
    <xf numFmtId="0" fontId="19" fillId="0" borderId="85" xfId="83" applyFont="1" applyBorder="1" applyAlignment="1">
      <alignment horizontal="center" vertical="center"/>
    </xf>
    <xf numFmtId="0" fontId="19" fillId="0" borderId="94" xfId="83" applyFont="1" applyBorder="1" applyAlignment="1">
      <alignment horizontal="center" vertical="center"/>
    </xf>
    <xf numFmtId="0" fontId="19" fillId="0" borderId="100" xfId="83" applyFont="1" applyBorder="1" applyAlignment="1">
      <alignment horizontal="center" vertical="center"/>
    </xf>
    <xf numFmtId="0" fontId="19" fillId="0" borderId="73" xfId="83" applyFont="1" applyBorder="1" applyAlignment="1">
      <alignment horizontal="center" vertical="center"/>
    </xf>
    <xf numFmtId="0" fontId="19" fillId="0" borderId="192" xfId="83" applyFont="1" applyBorder="1" applyAlignment="1">
      <alignment horizontal="center" vertical="center"/>
    </xf>
    <xf numFmtId="0" fontId="19" fillId="7" borderId="1" xfId="83" applyFont="1" applyFill="1" applyBorder="1" applyAlignment="1">
      <alignment horizontal="center" vertical="center"/>
    </xf>
    <xf numFmtId="0" fontId="19" fillId="7" borderId="67" xfId="83" applyFont="1" applyFill="1" applyBorder="1" applyAlignment="1">
      <alignment horizontal="center" vertical="center"/>
    </xf>
    <xf numFmtId="0" fontId="19" fillId="7" borderId="4" xfId="83" applyFont="1" applyFill="1" applyBorder="1" applyAlignment="1">
      <alignment horizontal="center" vertical="center"/>
    </xf>
    <xf numFmtId="0" fontId="19" fillId="7" borderId="130" xfId="83" applyFont="1" applyFill="1" applyBorder="1" applyAlignment="1">
      <alignment horizontal="center" vertical="center"/>
    </xf>
    <xf numFmtId="0" fontId="19" fillId="0" borderId="1" xfId="83" applyFont="1" applyBorder="1" applyAlignment="1">
      <alignment horizontal="center" vertical="center"/>
    </xf>
    <xf numFmtId="0" fontId="19" fillId="0" borderId="67" xfId="83" applyFont="1" applyBorder="1" applyAlignment="1">
      <alignment horizontal="center" vertical="center"/>
    </xf>
    <xf numFmtId="0" fontId="19" fillId="0" borderId="4" xfId="83" applyFont="1" applyBorder="1" applyAlignment="1">
      <alignment horizontal="center" vertical="center"/>
    </xf>
    <xf numFmtId="0" fontId="19" fillId="0" borderId="130" xfId="83" applyFont="1" applyBorder="1" applyAlignment="1">
      <alignment horizontal="center" vertical="center"/>
    </xf>
    <xf numFmtId="0" fontId="19" fillId="0" borderId="6" xfId="83" applyFont="1" applyBorder="1" applyAlignment="1">
      <alignment horizontal="center" vertical="center"/>
    </xf>
    <xf numFmtId="0" fontId="19" fillId="0" borderId="141" xfId="83" applyFont="1" applyBorder="1" applyAlignment="1">
      <alignment horizontal="center" vertical="center"/>
    </xf>
    <xf numFmtId="0" fontId="19" fillId="0" borderId="166" xfId="83" applyFont="1" applyFill="1" applyBorder="1" applyAlignment="1">
      <alignment horizontal="center" vertical="center"/>
    </xf>
    <xf numFmtId="0" fontId="19" fillId="0" borderId="11" xfId="83" applyFont="1" applyFill="1" applyBorder="1" applyAlignment="1">
      <alignment horizontal="center" vertical="center"/>
    </xf>
    <xf numFmtId="0" fontId="19" fillId="0" borderId="167" xfId="83" applyFont="1" applyFill="1" applyBorder="1" applyAlignment="1">
      <alignment horizontal="center" vertical="center"/>
    </xf>
    <xf numFmtId="0" fontId="19" fillId="0" borderId="122" xfId="83" applyFont="1" applyFill="1" applyBorder="1" applyAlignment="1">
      <alignment horizontal="center" vertical="center"/>
    </xf>
    <xf numFmtId="0" fontId="19" fillId="0" borderId="244" xfId="83" applyFont="1" applyFill="1" applyBorder="1" applyAlignment="1">
      <alignment horizontal="center" vertical="center"/>
    </xf>
    <xf numFmtId="0" fontId="19" fillId="0" borderId="154" xfId="83" applyFont="1" applyFill="1" applyBorder="1" applyAlignment="1">
      <alignment horizontal="center" vertical="center"/>
    </xf>
    <xf numFmtId="0" fontId="19" fillId="0" borderId="1" xfId="83" applyFont="1" applyFill="1" applyBorder="1" applyAlignment="1">
      <alignment horizontal="center" vertical="center"/>
    </xf>
    <xf numFmtId="0" fontId="19" fillId="0" borderId="67" xfId="83" applyFont="1" applyFill="1" applyBorder="1" applyAlignment="1">
      <alignment horizontal="center" vertical="center"/>
    </xf>
    <xf numFmtId="0" fontId="19" fillId="0" borderId="4" xfId="83" applyFont="1" applyFill="1" applyBorder="1" applyAlignment="1">
      <alignment horizontal="center" vertical="center"/>
    </xf>
    <xf numFmtId="0" fontId="19" fillId="0" borderId="130" xfId="83" applyFont="1" applyFill="1" applyBorder="1" applyAlignment="1">
      <alignment horizontal="center" vertical="center"/>
    </xf>
    <xf numFmtId="0" fontId="19" fillId="0" borderId="6" xfId="83" applyFont="1" applyFill="1" applyBorder="1" applyAlignment="1">
      <alignment horizontal="center" vertical="center"/>
    </xf>
    <xf numFmtId="0" fontId="19" fillId="0" borderId="141" xfId="83" applyFont="1" applyFill="1" applyBorder="1" applyAlignment="1">
      <alignment horizontal="center" vertical="center"/>
    </xf>
    <xf numFmtId="0" fontId="19" fillId="0" borderId="245" xfId="83" applyFont="1" applyBorder="1" applyAlignment="1">
      <alignment horizontal="center" vertical="center"/>
    </xf>
    <xf numFmtId="0" fontId="19" fillId="0" borderId="128" xfId="83" applyFont="1" applyBorder="1" applyAlignment="1">
      <alignment horizontal="center" vertical="center"/>
    </xf>
    <xf numFmtId="0" fontId="19" fillId="0" borderId="168" xfId="83" applyFont="1" applyBorder="1" applyAlignment="1">
      <alignment horizontal="center" vertical="center"/>
    </xf>
    <xf numFmtId="0" fontId="19" fillId="0" borderId="98" xfId="83" applyFont="1" applyBorder="1" applyAlignment="1">
      <alignment horizontal="center" vertical="center"/>
    </xf>
    <xf numFmtId="0" fontId="19" fillId="0" borderId="169" xfId="83" applyFont="1" applyBorder="1" applyAlignment="1">
      <alignment horizontal="center" vertical="center"/>
    </xf>
    <xf numFmtId="0" fontId="19" fillId="0" borderId="170" xfId="83" applyFont="1" applyBorder="1" applyAlignment="1">
      <alignment horizontal="center" vertical="center"/>
    </xf>
    <xf numFmtId="0" fontId="20" fillId="3" borderId="0" xfId="119" applyFont="1" applyFill="1" applyAlignment="1">
      <alignment horizontal="center" vertical="center"/>
    </xf>
    <xf numFmtId="0" fontId="34" fillId="4" borderId="171" xfId="119" applyFont="1" applyFill="1" applyBorder="1" applyAlignment="1">
      <alignment horizontal="center" vertical="center"/>
    </xf>
    <xf numFmtId="0" fontId="34" fillId="4" borderId="172" xfId="119" applyFont="1" applyFill="1" applyBorder="1" applyAlignment="1">
      <alignment horizontal="center" vertical="center"/>
    </xf>
    <xf numFmtId="0" fontId="34" fillId="4" borderId="173" xfId="119" applyFont="1" applyFill="1" applyBorder="1" applyAlignment="1">
      <alignment horizontal="center" vertical="center"/>
    </xf>
    <xf numFmtId="0" fontId="38" fillId="4" borderId="174" xfId="119" applyFont="1" applyFill="1" applyBorder="1" applyAlignment="1">
      <alignment horizontal="center" vertical="center"/>
    </xf>
    <xf numFmtId="0" fontId="38" fillId="4" borderId="172" xfId="119" applyFont="1" applyFill="1" applyBorder="1" applyAlignment="1">
      <alignment horizontal="center" vertical="center"/>
    </xf>
    <xf numFmtId="0" fontId="38" fillId="4" borderId="175" xfId="119" applyFont="1" applyFill="1" applyBorder="1" applyAlignment="1">
      <alignment horizontal="center" vertical="center"/>
    </xf>
    <xf numFmtId="0" fontId="30" fillId="4" borderId="176" xfId="119" applyFont="1" applyFill="1" applyBorder="1" applyAlignment="1">
      <alignment horizontal="center" vertical="center" wrapText="1"/>
    </xf>
    <xf numFmtId="0" fontId="30" fillId="4" borderId="65" xfId="119" applyFont="1" applyFill="1" applyBorder="1" applyAlignment="1">
      <alignment horizontal="center" vertical="center" wrapText="1"/>
    </xf>
    <xf numFmtId="0" fontId="30" fillId="4" borderId="177" xfId="119" applyFont="1" applyFill="1" applyBorder="1" applyAlignment="1">
      <alignment horizontal="center" vertical="center" wrapText="1"/>
    </xf>
    <xf numFmtId="0" fontId="30" fillId="4" borderId="178" xfId="119" applyFont="1" applyFill="1" applyBorder="1" applyAlignment="1">
      <alignment horizontal="center" vertical="center"/>
    </xf>
    <xf numFmtId="0" fontId="30" fillId="4" borderId="65" xfId="119" applyFont="1" applyFill="1" applyBorder="1" applyAlignment="1">
      <alignment horizontal="center" vertical="center"/>
    </xf>
    <xf numFmtId="0" fontId="30" fillId="4" borderId="179" xfId="119" applyFont="1" applyFill="1" applyBorder="1" applyAlignment="1">
      <alignment horizontal="center" vertical="center"/>
    </xf>
    <xf numFmtId="0" fontId="24" fillId="0" borderId="0" xfId="119" applyFont="1" applyFill="1" applyAlignment="1">
      <alignment horizontal="center" vertical="center"/>
    </xf>
    <xf numFmtId="0" fontId="34" fillId="6" borderId="53" xfId="119" applyFont="1" applyFill="1" applyBorder="1" applyAlignment="1">
      <alignment horizontal="center" vertical="center"/>
    </xf>
    <xf numFmtId="0" fontId="34" fillId="6" borderId="43" xfId="119" applyFont="1" applyFill="1" applyBorder="1" applyAlignment="1">
      <alignment horizontal="center" vertical="center"/>
    </xf>
    <xf numFmtId="0" fontId="38" fillId="6" borderId="41" xfId="119" applyFont="1" applyFill="1" applyBorder="1" applyAlignment="1">
      <alignment horizontal="center" vertical="center"/>
    </xf>
    <xf numFmtId="0" fontId="38" fillId="6" borderId="54" xfId="119" applyFont="1" applyFill="1" applyBorder="1" applyAlignment="1">
      <alignment horizontal="center" vertical="center"/>
    </xf>
    <xf numFmtId="0" fontId="30" fillId="6" borderId="17" xfId="119" applyFont="1" applyFill="1" applyBorder="1" applyAlignment="1">
      <alignment horizontal="center" vertical="center" shrinkToFit="1"/>
    </xf>
    <xf numFmtId="0" fontId="30" fillId="6" borderId="13" xfId="119" applyFont="1" applyFill="1" applyBorder="1" applyAlignment="1">
      <alignment horizontal="center" vertical="center" shrinkToFit="1"/>
    </xf>
    <xf numFmtId="0" fontId="30" fillId="6" borderId="14" xfId="119" applyFont="1" applyFill="1" applyBorder="1" applyAlignment="1">
      <alignment horizontal="center" vertical="center" shrinkToFit="1"/>
    </xf>
    <xf numFmtId="0" fontId="30" fillId="6" borderId="17" xfId="119" applyFont="1" applyFill="1" applyBorder="1" applyAlignment="1">
      <alignment horizontal="center" vertical="center" wrapText="1"/>
    </xf>
    <xf numFmtId="0" fontId="30" fillId="6" borderId="13" xfId="119" applyFont="1" applyFill="1" applyBorder="1" applyAlignment="1">
      <alignment horizontal="center" vertical="center" wrapText="1"/>
    </xf>
    <xf numFmtId="0" fontId="30" fillId="6" borderId="47" xfId="119" applyFont="1" applyFill="1" applyBorder="1" applyAlignment="1">
      <alignment horizontal="center" vertical="center" wrapText="1"/>
    </xf>
    <xf numFmtId="181" fontId="19" fillId="0" borderId="0" xfId="5" applyNumberFormat="1" applyFont="1" applyFill="1" applyBorder="1" applyAlignment="1">
      <alignment horizontal="right" vertical="center" wrapText="1" indent="4"/>
    </xf>
    <xf numFmtId="181" fontId="19" fillId="0" borderId="219" xfId="5" applyNumberFormat="1" applyFont="1" applyFill="1" applyBorder="1" applyAlignment="1">
      <alignment horizontal="right" vertical="center" wrapText="1" indent="4"/>
    </xf>
    <xf numFmtId="181" fontId="19" fillId="0" borderId="222" xfId="5" applyNumberFormat="1" applyFont="1" applyFill="1" applyBorder="1" applyAlignment="1">
      <alignment horizontal="right" vertical="center" wrapText="1" indent="4"/>
    </xf>
    <xf numFmtId="181" fontId="19" fillId="0" borderId="37" xfId="5" applyNumberFormat="1" applyFont="1" applyFill="1" applyBorder="1" applyAlignment="1">
      <alignment horizontal="center" vertical="center" wrapText="1"/>
    </xf>
    <xf numFmtId="41" fontId="15" fillId="0" borderId="216" xfId="131" applyFont="1" applyFill="1" applyBorder="1" applyAlignment="1">
      <alignment vertical="center"/>
    </xf>
    <xf numFmtId="41" fontId="15" fillId="0" borderId="28" xfId="131" applyFont="1" applyFill="1" applyBorder="1" applyAlignment="1">
      <alignment vertical="center"/>
    </xf>
    <xf numFmtId="180" fontId="19" fillId="0" borderId="0" xfId="131" applyNumberFormat="1" applyFont="1" applyFill="1" applyBorder="1" applyAlignment="1">
      <alignment horizontal="right" vertical="center" wrapText="1"/>
    </xf>
    <xf numFmtId="180" fontId="19" fillId="0" borderId="22" xfId="131" applyNumberFormat="1" applyFont="1" applyFill="1" applyBorder="1" applyAlignment="1">
      <alignment horizontal="center" vertical="center" wrapText="1"/>
    </xf>
    <xf numFmtId="181" fontId="19" fillId="0" borderId="266" xfId="5" applyNumberFormat="1" applyFont="1" applyFill="1" applyBorder="1" applyAlignment="1">
      <alignment horizontal="center" vertical="center" wrapText="1"/>
    </xf>
    <xf numFmtId="181" fontId="19" fillId="0" borderId="0" xfId="5" applyNumberFormat="1" applyFont="1" applyFill="1" applyBorder="1" applyAlignment="1">
      <alignment horizontal="center" vertical="center" wrapText="1"/>
    </xf>
    <xf numFmtId="181" fontId="19" fillId="0" borderId="37" xfId="5" applyNumberFormat="1" applyFont="1" applyFill="1" applyBorder="1" applyAlignment="1">
      <alignment horizontal="right" vertical="center" wrapText="1" indent="4"/>
    </xf>
    <xf numFmtId="181" fontId="19" fillId="0" borderId="28" xfId="5" applyNumberFormat="1" applyFont="1" applyFill="1" applyBorder="1" applyAlignment="1">
      <alignment horizontal="center" vertical="center" wrapText="1"/>
    </xf>
    <xf numFmtId="181" fontId="19" fillId="0" borderId="22" xfId="5" applyNumberFormat="1" applyFont="1" applyFill="1" applyBorder="1" applyAlignment="1">
      <alignment horizontal="right" vertical="center" wrapText="1" indent="4"/>
    </xf>
    <xf numFmtId="181" fontId="19" fillId="0" borderId="28" xfId="5" applyNumberFormat="1" applyFont="1" applyFill="1" applyBorder="1" applyAlignment="1">
      <alignment horizontal="right" vertical="center" wrapText="1" indent="4"/>
    </xf>
    <xf numFmtId="181" fontId="19" fillId="0" borderId="281" xfId="290" applyNumberFormat="1" applyFont="1" applyFill="1" applyBorder="1" applyAlignment="1">
      <alignment horizontal="center" vertical="center" wrapText="1"/>
    </xf>
    <xf numFmtId="181" fontId="19" fillId="0" borderId="270" xfId="5" applyNumberFormat="1" applyFont="1" applyFill="1" applyBorder="1" applyAlignment="1">
      <alignment horizontal="right" vertical="center" wrapText="1" indent="4"/>
    </xf>
    <xf numFmtId="181" fontId="19" fillId="0" borderId="22" xfId="5" applyNumberFormat="1" applyFont="1" applyFill="1" applyBorder="1" applyAlignment="1">
      <alignment horizontal="center" vertical="center" wrapText="1"/>
    </xf>
    <xf numFmtId="181" fontId="19" fillId="0" borderId="219" xfId="290" applyNumberFormat="1" applyFont="1" applyFill="1" applyBorder="1" applyAlignment="1">
      <alignment horizontal="center" vertical="center" wrapText="1"/>
    </xf>
    <xf numFmtId="181" fontId="19" fillId="0" borderId="222" xfId="290" applyNumberFormat="1" applyFont="1" applyFill="1" applyBorder="1" applyAlignment="1">
      <alignment horizontal="center" vertical="center" wrapText="1"/>
    </xf>
    <xf numFmtId="0" fontId="60" fillId="0" borderId="118" xfId="139" applyFont="1" applyFill="1" applyBorder="1" applyAlignment="1">
      <alignment horizontal="left" vertical="center"/>
    </xf>
    <xf numFmtId="0" fontId="19" fillId="0" borderId="221" xfId="249" applyFont="1" applyFill="1" applyBorder="1" applyAlignment="1">
      <alignment horizontal="left" vertical="center"/>
    </xf>
    <xf numFmtId="0" fontId="19" fillId="0" borderId="220" xfId="249" applyFont="1" applyFill="1" applyBorder="1" applyAlignment="1">
      <alignment horizontal="left" vertical="center"/>
    </xf>
    <xf numFmtId="0" fontId="19" fillId="0" borderId="22" xfId="649" applyFont="1" applyFill="1" applyBorder="1" applyAlignment="1">
      <alignment horizontal="left" vertical="center"/>
    </xf>
    <xf numFmtId="0" fontId="19" fillId="0" borderId="15" xfId="249" applyFont="1" applyFill="1" applyBorder="1" applyAlignment="1">
      <alignment horizontal="left" vertical="center"/>
    </xf>
    <xf numFmtId="0" fontId="19" fillId="0" borderId="56" xfId="249" applyFont="1" applyFill="1" applyBorder="1" applyAlignment="1">
      <alignment horizontal="left" vertical="center"/>
    </xf>
    <xf numFmtId="0" fontId="19" fillId="0" borderId="13" xfId="249" applyFont="1" applyFill="1" applyBorder="1" applyAlignment="1">
      <alignment horizontal="left" vertical="center"/>
    </xf>
    <xf numFmtId="0" fontId="36" fillId="0" borderId="13" xfId="658" applyFont="1" applyFill="1" applyBorder="1" applyAlignment="1">
      <alignment horizontal="left" vertical="center"/>
    </xf>
    <xf numFmtId="0" fontId="19" fillId="0" borderId="15" xfId="658" applyFont="1" applyFill="1" applyBorder="1" applyAlignment="1">
      <alignment horizontal="left" vertical="center"/>
    </xf>
    <xf numFmtId="0" fontId="19" fillId="0" borderId="21" xfId="658" applyFont="1" applyFill="1" applyBorder="1" applyAlignment="1">
      <alignment horizontal="left" vertical="center"/>
    </xf>
    <xf numFmtId="0" fontId="36" fillId="0" borderId="56" xfId="658" applyFont="1" applyFill="1" applyBorder="1" applyAlignment="1">
      <alignment horizontal="left" vertical="center"/>
    </xf>
    <xf numFmtId="0" fontId="19" fillId="0" borderId="38" xfId="658" applyFont="1" applyFill="1" applyBorder="1" applyAlignment="1">
      <alignment horizontal="left" vertical="center"/>
    </xf>
    <xf numFmtId="0" fontId="19" fillId="0" borderId="196" xfId="658" applyFont="1" applyFill="1" applyBorder="1" applyAlignment="1">
      <alignment horizontal="left" vertical="center"/>
    </xf>
  </cellXfs>
  <cellStyles count="663">
    <cellStyle name="20% - 강조색1 10" xfId="369"/>
    <cellStyle name="20% - 강조색1 2" xfId="370"/>
    <cellStyle name="20% - 강조색1 3" xfId="371"/>
    <cellStyle name="20% - 강조색1 4" xfId="372"/>
    <cellStyle name="20% - 강조색1 5" xfId="373"/>
    <cellStyle name="20% - 강조색1 6" xfId="374"/>
    <cellStyle name="20% - 강조색1 7" xfId="375"/>
    <cellStyle name="20% - 강조색1 8" xfId="376"/>
    <cellStyle name="20% - 강조색1 9" xfId="377"/>
    <cellStyle name="20% - 강조색2 10" xfId="378"/>
    <cellStyle name="20% - 강조색2 2" xfId="379"/>
    <cellStyle name="20% - 강조색2 3" xfId="380"/>
    <cellStyle name="20% - 강조색2 4" xfId="381"/>
    <cellStyle name="20% - 강조색2 5" xfId="382"/>
    <cellStyle name="20% - 강조색2 6" xfId="383"/>
    <cellStyle name="20% - 강조색2 7" xfId="384"/>
    <cellStyle name="20% - 강조색2 8" xfId="385"/>
    <cellStyle name="20% - 강조색2 9" xfId="386"/>
    <cellStyle name="20% - 강조색3 10" xfId="387"/>
    <cellStyle name="20% - 강조색3 2" xfId="388"/>
    <cellStyle name="20% - 강조색3 3" xfId="389"/>
    <cellStyle name="20% - 강조색3 4" xfId="390"/>
    <cellStyle name="20% - 강조색3 5" xfId="391"/>
    <cellStyle name="20% - 강조색3 6" xfId="392"/>
    <cellStyle name="20% - 강조색3 7" xfId="393"/>
    <cellStyle name="20% - 강조색3 8" xfId="394"/>
    <cellStyle name="20% - 강조색3 9" xfId="395"/>
    <cellStyle name="20% - 강조색4 10" xfId="396"/>
    <cellStyle name="20% - 강조색4 2" xfId="397"/>
    <cellStyle name="20% - 강조색4 3" xfId="398"/>
    <cellStyle name="20% - 강조색4 4" xfId="399"/>
    <cellStyle name="20% - 강조색4 5" xfId="400"/>
    <cellStyle name="20% - 강조색4 6" xfId="401"/>
    <cellStyle name="20% - 강조색4 7" xfId="402"/>
    <cellStyle name="20% - 강조색4 8" xfId="403"/>
    <cellStyle name="20% - 강조색4 9" xfId="404"/>
    <cellStyle name="20% - 강조색5 10" xfId="405"/>
    <cellStyle name="20% - 강조색5 2" xfId="406"/>
    <cellStyle name="20% - 강조색5 3" xfId="407"/>
    <cellStyle name="20% - 강조색5 4" xfId="408"/>
    <cellStyle name="20% - 강조색5 5" xfId="409"/>
    <cellStyle name="20% - 강조색5 6" xfId="410"/>
    <cellStyle name="20% - 강조색5 7" xfId="411"/>
    <cellStyle name="20% - 강조색5 8" xfId="412"/>
    <cellStyle name="20% - 강조색5 9" xfId="413"/>
    <cellStyle name="20% - 강조색6 10" xfId="414"/>
    <cellStyle name="20% - 강조색6 2" xfId="415"/>
    <cellStyle name="20% - 강조색6 3" xfId="416"/>
    <cellStyle name="20% - 강조색6 4" xfId="417"/>
    <cellStyle name="20% - 강조색6 5" xfId="418"/>
    <cellStyle name="20% - 강조색6 6" xfId="419"/>
    <cellStyle name="20% - 강조색6 7" xfId="420"/>
    <cellStyle name="20% - 강조색6 8" xfId="421"/>
    <cellStyle name="20% - 강조색6 9" xfId="422"/>
    <cellStyle name="40% - 강조색1 10" xfId="423"/>
    <cellStyle name="40% - 강조색1 2" xfId="424"/>
    <cellStyle name="40% - 강조색1 3" xfId="425"/>
    <cellStyle name="40% - 강조색1 4" xfId="426"/>
    <cellStyle name="40% - 강조색1 5" xfId="427"/>
    <cellStyle name="40% - 강조색1 6" xfId="428"/>
    <cellStyle name="40% - 강조색1 7" xfId="429"/>
    <cellStyle name="40% - 강조색1 8" xfId="430"/>
    <cellStyle name="40% - 강조색1 9" xfId="431"/>
    <cellStyle name="40% - 강조색2 10" xfId="432"/>
    <cellStyle name="40% - 강조색2 2" xfId="433"/>
    <cellStyle name="40% - 강조색2 3" xfId="434"/>
    <cellStyle name="40% - 강조색2 4" xfId="435"/>
    <cellStyle name="40% - 강조색2 5" xfId="436"/>
    <cellStyle name="40% - 강조색2 6" xfId="437"/>
    <cellStyle name="40% - 강조색2 7" xfId="438"/>
    <cellStyle name="40% - 강조색2 8" xfId="439"/>
    <cellStyle name="40% - 강조색2 9" xfId="440"/>
    <cellStyle name="40% - 강조색3 10" xfId="441"/>
    <cellStyle name="40% - 강조색3 2" xfId="442"/>
    <cellStyle name="40% - 강조색3 3" xfId="443"/>
    <cellStyle name="40% - 강조색3 4" xfId="444"/>
    <cellStyle name="40% - 강조색3 5" xfId="445"/>
    <cellStyle name="40% - 강조색3 6" xfId="446"/>
    <cellStyle name="40% - 강조색3 7" xfId="447"/>
    <cellStyle name="40% - 강조색3 8" xfId="448"/>
    <cellStyle name="40% - 강조색3 9" xfId="449"/>
    <cellStyle name="40% - 강조색4 10" xfId="450"/>
    <cellStyle name="40% - 강조색4 2" xfId="451"/>
    <cellStyle name="40% - 강조색4 3" xfId="452"/>
    <cellStyle name="40% - 강조색4 4" xfId="453"/>
    <cellStyle name="40% - 강조색4 5" xfId="454"/>
    <cellStyle name="40% - 강조색4 6" xfId="455"/>
    <cellStyle name="40% - 강조색4 7" xfId="456"/>
    <cellStyle name="40% - 강조색4 8" xfId="457"/>
    <cellStyle name="40% - 강조색4 9" xfId="458"/>
    <cellStyle name="40% - 강조색5 10" xfId="459"/>
    <cellStyle name="40% - 강조색5 2" xfId="460"/>
    <cellStyle name="40% - 강조색5 3" xfId="461"/>
    <cellStyle name="40% - 강조색5 4" xfId="462"/>
    <cellStyle name="40% - 강조색5 5" xfId="463"/>
    <cellStyle name="40% - 강조색5 6" xfId="464"/>
    <cellStyle name="40% - 강조색5 7" xfId="465"/>
    <cellStyle name="40% - 강조색5 8" xfId="466"/>
    <cellStyle name="40% - 강조색5 9" xfId="467"/>
    <cellStyle name="40% - 강조색6 10" xfId="468"/>
    <cellStyle name="40% - 강조색6 2" xfId="469"/>
    <cellStyle name="40% - 강조색6 3" xfId="470"/>
    <cellStyle name="40% - 강조색6 4" xfId="471"/>
    <cellStyle name="40% - 강조색6 5" xfId="472"/>
    <cellStyle name="40% - 강조색6 6" xfId="473"/>
    <cellStyle name="40% - 강조색6 7" xfId="474"/>
    <cellStyle name="40% - 강조색6 8" xfId="475"/>
    <cellStyle name="40% - 강조색6 9" xfId="476"/>
    <cellStyle name="60% - 강조색1 2" xfId="477"/>
    <cellStyle name="60% - 강조색2 2" xfId="478"/>
    <cellStyle name="60% - 강조색3 2" xfId="479"/>
    <cellStyle name="60% - 강조색4 2" xfId="480"/>
    <cellStyle name="60% - 강조색5 2" xfId="481"/>
    <cellStyle name="60% - 강조색6 2" xfId="482"/>
    <cellStyle name="강조색1 2" xfId="483"/>
    <cellStyle name="강조색2 2" xfId="484"/>
    <cellStyle name="강조색3 2" xfId="485"/>
    <cellStyle name="강조색4 2" xfId="486"/>
    <cellStyle name="강조색5 2" xfId="487"/>
    <cellStyle name="강조색6 2" xfId="488"/>
    <cellStyle name="경고문 2" xfId="489"/>
    <cellStyle name="계산 2" xfId="490"/>
    <cellStyle name="나쁨 2" xfId="491"/>
    <cellStyle name="메모 2" xfId="492"/>
    <cellStyle name="메모 2 10" xfId="493"/>
    <cellStyle name="메모 2 2" xfId="494"/>
    <cellStyle name="메모 2 3" xfId="495"/>
    <cellStyle name="메모 2 4" xfId="496"/>
    <cellStyle name="메모 2 5" xfId="497"/>
    <cellStyle name="메모 2 6" xfId="498"/>
    <cellStyle name="메모 2 7" xfId="499"/>
    <cellStyle name="메모 2 8" xfId="500"/>
    <cellStyle name="메모 2 9" xfId="501"/>
    <cellStyle name="백분율 2" xfId="1"/>
    <cellStyle name="백분율 3" xfId="2"/>
    <cellStyle name="백분율 4" xfId="8"/>
    <cellStyle name="백분율 4 2" xfId="35"/>
    <cellStyle name="백분율 4 2 2" xfId="340"/>
    <cellStyle name="백분율 4 2 3" xfId="299"/>
    <cellStyle name="백분율 4 2 4" xfId="190"/>
    <cellStyle name="백분율 4 3" xfId="330"/>
    <cellStyle name="백분율 4 3 2" xfId="574"/>
    <cellStyle name="백분율 4 4" xfId="575"/>
    <cellStyle name="백분율 4 5" xfId="576"/>
    <cellStyle name="백분율 4 6" xfId="638"/>
    <cellStyle name="백분율 4 7" xfId="276"/>
    <cellStyle name="백분율 4 8" xfId="167"/>
    <cellStyle name="백분율 5" xfId="9"/>
    <cellStyle name="백분율 6" xfId="17"/>
    <cellStyle name="백분율 6 2" xfId="39"/>
    <cellStyle name="백분율 6 2 2" xfId="344"/>
    <cellStyle name="백분율 6 2 3" xfId="303"/>
    <cellStyle name="백분율 6 2 4" xfId="194"/>
    <cellStyle name="백분율 6 3" xfId="48"/>
    <cellStyle name="백분율 6 3 2" xfId="351"/>
    <cellStyle name="백분율 6 3 3" xfId="91"/>
    <cellStyle name="백분율 6 3 3 2" xfId="127"/>
    <cellStyle name="백분율 6 3 3 2 2" xfId="593"/>
    <cellStyle name="백분율 6 3 3 3" xfId="243"/>
    <cellStyle name="백분율 6 3 4" xfId="311"/>
    <cellStyle name="백분율 6 3 5" xfId="202"/>
    <cellStyle name="백분율 6 4" xfId="49"/>
    <cellStyle name="백분율 6 4 2" xfId="352"/>
    <cellStyle name="백분율 6 4 3" xfId="312"/>
    <cellStyle name="백분율 6 4 4" xfId="203"/>
    <cellStyle name="백분율 6 5" xfId="334"/>
    <cellStyle name="백분율 6 6" xfId="281"/>
    <cellStyle name="백분율 6 7" xfId="172"/>
    <cellStyle name="백분율 7" xfId="577"/>
    <cellStyle name="백분율 8" xfId="578"/>
    <cellStyle name="보통 2" xfId="502"/>
    <cellStyle name="설명 텍스트 2" xfId="503"/>
    <cellStyle name="셀 확인 2" xfId="504"/>
    <cellStyle name="쉼표 [0]" xfId="3" builtinId="6"/>
    <cellStyle name="쉼표 [0] 10" xfId="505"/>
    <cellStyle name="쉼표 [0] 10 2" xfId="506"/>
    <cellStyle name="쉼표 [0] 10 3" xfId="507"/>
    <cellStyle name="쉼표 [0] 11" xfId="18"/>
    <cellStyle name="쉼표 [0] 11 2" xfId="79"/>
    <cellStyle name="쉼표 [0] 11 2 2" xfId="508"/>
    <cellStyle name="쉼표 [0] 11 2 3" xfId="232"/>
    <cellStyle name="쉼표 [0] 11 3" xfId="19"/>
    <cellStyle name="쉼표 [0] 11 3 2" xfId="283"/>
    <cellStyle name="쉼표 [0] 11 3 3" xfId="174"/>
    <cellStyle name="쉼표 [0] 11 4" xfId="509"/>
    <cellStyle name="쉼표 [0] 11 5" xfId="282"/>
    <cellStyle name="쉼표 [0] 11 6" xfId="173"/>
    <cellStyle name="쉼표 [0] 12" xfId="510"/>
    <cellStyle name="쉼표 [0] 13" xfId="511"/>
    <cellStyle name="쉼표 [0] 14" xfId="512"/>
    <cellStyle name="쉼표 [0] 15" xfId="513"/>
    <cellStyle name="쉼표 [0] 15 2" xfId="514"/>
    <cellStyle name="쉼표 [0] 16" xfId="20"/>
    <cellStyle name="쉼표 [0] 16 2" xfId="284"/>
    <cellStyle name="쉼표 [0] 16 3" xfId="175"/>
    <cellStyle name="쉼표 [0] 17" xfId="515"/>
    <cellStyle name="쉼표 [0] 18" xfId="77"/>
    <cellStyle name="쉼표 [0] 18 2" xfId="149"/>
    <cellStyle name="쉼표 [0] 18 2 2" xfId="632"/>
    <cellStyle name="쉼표 [0] 18 3" xfId="94"/>
    <cellStyle name="쉼표 [0] 18 3 2" xfId="150"/>
    <cellStyle name="쉼표 [0] 18 3 2 2" xfId="644"/>
    <cellStyle name="쉼표 [0] 18 3 3" xfId="246"/>
    <cellStyle name="쉼표 [0] 18 4" xfId="573"/>
    <cellStyle name="쉼표 [0] 18 5" xfId="231"/>
    <cellStyle name="쉼표 [0] 19" xfId="610"/>
    <cellStyle name="쉼표 [0] 19 2 2" xfId="117"/>
    <cellStyle name="쉼표 [0] 19 2 2 2" xfId="160"/>
    <cellStyle name="쉼표 [0] 19 2 2 3" xfId="269"/>
    <cellStyle name="쉼표 [0] 2" xfId="4"/>
    <cellStyle name="쉼표 [0] 2 2" xfId="21"/>
    <cellStyle name="쉼표 [0] 2 2 2" xfId="22"/>
    <cellStyle name="쉼표 [0] 2 2 2 2" xfId="286"/>
    <cellStyle name="쉼표 [0] 2 2 2 3" xfId="177"/>
    <cellStyle name="쉼표 [0] 2 2 3" xfId="23"/>
    <cellStyle name="쉼표 [0] 2 2 3 2" xfId="287"/>
    <cellStyle name="쉼표 [0] 2 2 3 3" xfId="178"/>
    <cellStyle name="쉼표 [0] 2 2 4" xfId="579"/>
    <cellStyle name="쉼표 [0] 2 2 5" xfId="285"/>
    <cellStyle name="쉼표 [0] 2 2 6" xfId="176"/>
    <cellStyle name="쉼표 [0] 2 3" xfId="516"/>
    <cellStyle name="쉼표 [0] 2 3 2" xfId="517"/>
    <cellStyle name="쉼표 [0] 2 4" xfId="518"/>
    <cellStyle name="쉼표 [0] 2 5" xfId="272"/>
    <cellStyle name="쉼표 [0] 2 6" xfId="163"/>
    <cellStyle name="쉼표 [0] 20" xfId="120"/>
    <cellStyle name="쉼표 [0] 20 2" xfId="271"/>
    <cellStyle name="쉼표 [0] 21" xfId="162"/>
    <cellStyle name="쉼표 [0] 3" xfId="5"/>
    <cellStyle name="쉼표 [0] 3 2" xfId="24"/>
    <cellStyle name="쉼표 [0] 3 2 2" xfId="25"/>
    <cellStyle name="쉼표 [0] 3 2 2 2" xfId="289"/>
    <cellStyle name="쉼표 [0] 3 2 2 3" xfId="180"/>
    <cellStyle name="쉼표 [0] 3 2 3" xfId="26"/>
    <cellStyle name="쉼표 [0] 3 2 3 2" xfId="290"/>
    <cellStyle name="쉼표 [0] 3 2 3 3" xfId="181"/>
    <cellStyle name="쉼표 [0] 3 2 4" xfId="580"/>
    <cellStyle name="쉼표 [0] 3 2 5" xfId="288"/>
    <cellStyle name="쉼표 [0] 3 2 6" xfId="179"/>
    <cellStyle name="쉼표 [0] 3 3" xfId="519"/>
    <cellStyle name="쉼표 [0] 3 4" xfId="520"/>
    <cellStyle name="쉼표 [0] 3 5" xfId="273"/>
    <cellStyle name="쉼표 [0] 3 6" xfId="164"/>
    <cellStyle name="쉼표 [0] 4" xfId="7"/>
    <cellStyle name="쉼표 [0] 4 2" xfId="27"/>
    <cellStyle name="쉼표 [0] 4 2 2" xfId="28"/>
    <cellStyle name="쉼표 [0] 4 2 2 2" xfId="581"/>
    <cellStyle name="쉼표 [0] 4 2 2 3" xfId="292"/>
    <cellStyle name="쉼표 [0] 4 2 2 4" xfId="183"/>
    <cellStyle name="쉼표 [0] 4 2 3" xfId="29"/>
    <cellStyle name="쉼표 [0] 4 2 3 2" xfId="293"/>
    <cellStyle name="쉼표 [0] 4 2 3 3" xfId="184"/>
    <cellStyle name="쉼표 [0] 4 2 4" xfId="582"/>
    <cellStyle name="쉼표 [0] 4 2 5" xfId="583"/>
    <cellStyle name="쉼표 [0] 4 2 6" xfId="291"/>
    <cellStyle name="쉼표 [0] 4 2 7" xfId="182"/>
    <cellStyle name="쉼표 [0] 4 3" xfId="34"/>
    <cellStyle name="쉼표 [0] 4 3 2" xfId="50"/>
    <cellStyle name="쉼표 [0] 4 3 2 2" xfId="353"/>
    <cellStyle name="쉼표 [0] 4 3 2 2 2 3" xfId="626"/>
    <cellStyle name="쉼표 [0] 4 3 2 3" xfId="595"/>
    <cellStyle name="쉼표 [0] 4 3 2 3 2" xfId="633"/>
    <cellStyle name="쉼표 [0] 4 3 2 3 3" xfId="662"/>
    <cellStyle name="쉼표 [0] 4 3 2 4" xfId="313"/>
    <cellStyle name="쉼표 [0] 4 3 2 5" xfId="204"/>
    <cellStyle name="쉼표 [0] 4 3 3" xfId="67"/>
    <cellStyle name="쉼표 [0] 4 3 3 2" xfId="339"/>
    <cellStyle name="쉼표 [0] 4 3 3 3" xfId="221"/>
    <cellStyle name="쉼표 [0] 4 3 4" xfId="298"/>
    <cellStyle name="쉼표 [0] 4 3 5" xfId="189"/>
    <cellStyle name="쉼표 [0] 4 4" xfId="66"/>
    <cellStyle name="쉼표 [0] 4 4 2" xfId="115"/>
    <cellStyle name="쉼표 [0] 4 4 2 2" xfId="267"/>
    <cellStyle name="쉼표 [0] 4 4 2 3" xfId="627"/>
    <cellStyle name="쉼표 [0] 4 4 3" xfId="329"/>
    <cellStyle name="쉼표 [0] 4 4 4" xfId="220"/>
    <cellStyle name="쉼표 [0] 4 5" xfId="73"/>
    <cellStyle name="쉼표 [0] 4 5 2" xfId="622"/>
    <cellStyle name="쉼표 [0] 4 5 3" xfId="227"/>
    <cellStyle name="쉼표 [0] 4 6" xfId="114"/>
    <cellStyle name="쉼표 [0] 4 6 2" xfId="134"/>
    <cellStyle name="쉼표 [0] 4 6 2 2" xfId="637"/>
    <cellStyle name="쉼표 [0] 4 6 3" xfId="266"/>
    <cellStyle name="쉼표 [0] 4 7" xfId="653"/>
    <cellStyle name="쉼표 [0] 4 8" xfId="275"/>
    <cellStyle name="쉼표 [0] 4 9" xfId="166"/>
    <cellStyle name="쉼표 [0] 5" xfId="10"/>
    <cellStyle name="쉼표 [0] 5 2" xfId="30"/>
    <cellStyle name="쉼표 [0] 5 2 2" xfId="40"/>
    <cellStyle name="쉼표 [0] 5 2 2 2" xfId="345"/>
    <cellStyle name="쉼표 [0] 5 2 2 2 2" xfId="148"/>
    <cellStyle name="쉼표 [0] 5 2 2 2 2 2" xfId="631"/>
    <cellStyle name="쉼표 [0] 5 2 2 2 2 3" xfId="103"/>
    <cellStyle name="쉼표 [0] 5 2 2 2 2 3 2" xfId="156"/>
    <cellStyle name="쉼표 [0] 5 2 2 2 2 3 3" xfId="255"/>
    <cellStyle name="쉼표 [0] 5 2 2 3" xfId="304"/>
    <cellStyle name="쉼표 [0] 5 2 2 4" xfId="195"/>
    <cellStyle name="쉼표 [0] 5 2 3" xfId="51"/>
    <cellStyle name="쉼표 [0] 5 2 3 2" xfId="52"/>
    <cellStyle name="쉼표 [0] 5 2 3 2 2" xfId="355"/>
    <cellStyle name="쉼표 [0] 5 2 3 2 2 2" xfId="630"/>
    <cellStyle name="쉼표 [0] 5 2 3 2 2 2 2" xfId="155"/>
    <cellStyle name="쉼표 [0] 5 2 3 2 2 2 2 2" xfId="659"/>
    <cellStyle name="쉼표 [0] 5 2 3 2 2 2 3" xfId="104"/>
    <cellStyle name="쉼표 [0] 5 2 3 2 2 2 3 2" xfId="140"/>
    <cellStyle name="쉼표 [0] 5 2 3 2 2 2 3 3" xfId="256"/>
    <cellStyle name="쉼표 [0] 5 2 3 2 3" xfId="315"/>
    <cellStyle name="쉼표 [0] 5 2 3 2 4" xfId="206"/>
    <cellStyle name="쉼표 [0] 5 2 3 3" xfId="354"/>
    <cellStyle name="쉼표 [0] 5 2 3 3 2" xfId="597"/>
    <cellStyle name="쉼표 [0] 5 2 3 4" xfId="87"/>
    <cellStyle name="쉼표 [0] 5 2 3 4 2" xfId="71"/>
    <cellStyle name="쉼표 [0] 5 2 3 4 2 2" xfId="131"/>
    <cellStyle name="쉼표 [0] 5 2 3 4 2 2 2" xfId="100"/>
    <cellStyle name="쉼표 [0] 5 2 3 4 2 2 2 2" xfId="138"/>
    <cellStyle name="쉼표 [0] 5 2 3 4 2 2 2 3" xfId="252"/>
    <cellStyle name="쉼표 [0] 5 2 3 4 2 2 3" xfId="656"/>
    <cellStyle name="쉼표 [0] 5 2 3 4 2 3" xfId="92"/>
    <cellStyle name="쉼표 [0] 5 2 3 4 2 3 2" xfId="122"/>
    <cellStyle name="쉼표 [0] 5 2 3 4 2 3 3" xfId="244"/>
    <cellStyle name="쉼표 [0] 5 2 3 4 2 4" xfId="621"/>
    <cellStyle name="쉼표 [0] 5 2 3 4 2 5" xfId="225"/>
    <cellStyle name="쉼표 [0] 5 2 3 4 3" xfId="133"/>
    <cellStyle name="쉼표 [0] 5 2 3 4 3 2" xfId="650"/>
    <cellStyle name="쉼표 [0] 5 2 3 4 4" xfId="75"/>
    <cellStyle name="쉼표 [0] 5 2 3 4 4 2" xfId="144"/>
    <cellStyle name="쉼표 [0] 5 2 3 4 4 2 2" xfId="98"/>
    <cellStyle name="쉼표 [0] 5 2 3 4 4 2 2 2" xfId="158"/>
    <cellStyle name="쉼표 [0] 5 2 3 4 4 2 2 3" xfId="250"/>
    <cellStyle name="쉼표 [0] 5 2 3 4 4 2 3" xfId="652"/>
    <cellStyle name="쉼표 [0] 5 2 3 4 4 3" xfId="624"/>
    <cellStyle name="쉼표 [0] 5 2 3 4 4 4" xfId="229"/>
    <cellStyle name="쉼표 [0] 5 2 3 4 5" xfId="594"/>
    <cellStyle name="쉼표 [0] 5 2 3 4 6" xfId="239"/>
    <cellStyle name="쉼표 [0] 5 2 3 5" xfId="314"/>
    <cellStyle name="쉼표 [0] 5 2 3 6" xfId="205"/>
    <cellStyle name="쉼표 [0] 5 2 4" xfId="53"/>
    <cellStyle name="쉼표 [0] 5 2 4 2" xfId="356"/>
    <cellStyle name="쉼표 [0] 5 2 4 2 2" xfId="109"/>
    <cellStyle name="쉼표 [0] 5 2 4 2 2 2" xfId="603"/>
    <cellStyle name="쉼표 [0] 5 2 4 2 2 3" xfId="261"/>
    <cellStyle name="쉼표 [0] 5 2 4 3" xfId="107"/>
    <cellStyle name="쉼표 [0] 5 2 4 3 2" xfId="601"/>
    <cellStyle name="쉼표 [0] 5 2 4 3 3" xfId="259"/>
    <cellStyle name="쉼표 [0] 5 2 4 4" xfId="316"/>
    <cellStyle name="쉼표 [0] 5 2 4 5" xfId="207"/>
    <cellStyle name="쉼표 [0] 5 2 5" xfId="54"/>
    <cellStyle name="쉼표 [0] 5 2 5 2" xfId="136"/>
    <cellStyle name="쉼표 [0] 5 2 5 2 2" xfId="357"/>
    <cellStyle name="쉼표 [0] 5 2 5 3" xfId="105"/>
    <cellStyle name="쉼표 [0] 5 2 5 3 2" xfId="147"/>
    <cellStyle name="쉼표 [0] 5 2 5 3 2 2" xfId="600"/>
    <cellStyle name="쉼표 [0] 5 2 5 3 3" xfId="257"/>
    <cellStyle name="쉼표 [0] 5 2 5 4" xfId="655"/>
    <cellStyle name="쉼표 [0] 5 2 5 5" xfId="317"/>
    <cellStyle name="쉼표 [0] 5 2 5 6" xfId="208"/>
    <cellStyle name="쉼표 [0] 5 2 6" xfId="55"/>
    <cellStyle name="쉼표 [0] 5 2 6 2" xfId="358"/>
    <cellStyle name="쉼표 [0] 5 2 6 3" xfId="108"/>
    <cellStyle name="쉼표 [0] 5 2 6 3 2" xfId="602"/>
    <cellStyle name="쉼표 [0] 5 2 6 3 3" xfId="260"/>
    <cellStyle name="쉼표 [0] 5 2 6 4" xfId="318"/>
    <cellStyle name="쉼표 [0] 5 2 6 5" xfId="209"/>
    <cellStyle name="쉼표 [0] 5 2 7" xfId="68"/>
    <cellStyle name="쉼표 [0] 5 2 7 2" xfId="335"/>
    <cellStyle name="쉼표 [0] 5 2 7 3" xfId="222"/>
    <cellStyle name="쉼표 [0] 5 2 8" xfId="294"/>
    <cellStyle name="쉼표 [0] 5 2 9" xfId="185"/>
    <cellStyle name="쉼표 [0] 5 3" xfId="521"/>
    <cellStyle name="쉼표 [0] 5 4" xfId="584"/>
    <cellStyle name="쉼표 [0] 5 5" xfId="585"/>
    <cellStyle name="쉼표 [0] 5 6" xfId="277"/>
    <cellStyle name="쉼표 [0] 5 7" xfId="168"/>
    <cellStyle name="쉼표 [0] 6" xfId="16"/>
    <cellStyle name="쉼표 [0] 6 2" xfId="38"/>
    <cellStyle name="쉼표 [0] 6 2 2" xfId="343"/>
    <cellStyle name="쉼표 [0] 6 2 3" xfId="302"/>
    <cellStyle name="쉼표 [0] 6 2 4" xfId="193"/>
    <cellStyle name="쉼표 [0] 6 3" xfId="56"/>
    <cellStyle name="쉼표 [0] 6 3 2" xfId="359"/>
    <cellStyle name="쉼표 [0] 6 3 2 2 3" xfId="616"/>
    <cellStyle name="쉼표 [0] 6 3 2 2 3 2" xfId="648"/>
    <cellStyle name="쉼표 [0] 6 3 2 2 3 3" xfId="85"/>
    <cellStyle name="쉼표 [0] 6 3 2 2 3 3 2" xfId="237"/>
    <cellStyle name="쉼표 [0] 6 3 3" xfId="89"/>
    <cellStyle name="쉼표 [0] 6 3 3 2" xfId="123"/>
    <cellStyle name="쉼표 [0] 6 3 3 2 2" xfId="647"/>
    <cellStyle name="쉼표 [0] 6 3 3 2 3" xfId="613"/>
    <cellStyle name="쉼표 [0] 6 3 3 3" xfId="124"/>
    <cellStyle name="쉼표 [0] 6 3 3 3 2" xfId="641"/>
    <cellStyle name="쉼표 [0] 6 3 3 4" xfId="620"/>
    <cellStyle name="쉼표 [0] 6 3 3 5" xfId="591"/>
    <cellStyle name="쉼표 [0] 6 3 3 6" xfId="241"/>
    <cellStyle name="쉼표 [0] 6 3 4" xfId="319"/>
    <cellStyle name="쉼표 [0] 6 3 5" xfId="210"/>
    <cellStyle name="쉼표 [0] 6 4" xfId="333"/>
    <cellStyle name="쉼표 [0] 6 5" xfId="586"/>
    <cellStyle name="쉼표 [0] 6 6" xfId="280"/>
    <cellStyle name="쉼표 [0] 6 7" xfId="171"/>
    <cellStyle name="쉼표 [0] 7" xfId="32"/>
    <cellStyle name="쉼표 [0] 7 2" xfId="42"/>
    <cellStyle name="쉼표 [0] 7 2 2" xfId="347"/>
    <cellStyle name="쉼표 [0] 7 2 3" xfId="306"/>
    <cellStyle name="쉼표 [0] 7 2 4" xfId="197"/>
    <cellStyle name="쉼표 [0] 7 3" xfId="46"/>
    <cellStyle name="쉼표 [0] 7 3 2" xfId="81"/>
    <cellStyle name="쉼표 [0] 7 3 2 2" xfId="349"/>
    <cellStyle name="쉼표 [0] 7 3 2 3" xfId="234"/>
    <cellStyle name="쉼표 [0] 7 3 3" xfId="571"/>
    <cellStyle name="쉼표 [0] 7 3 4" xfId="611"/>
    <cellStyle name="쉼표 [0] 7 3 4 2" xfId="118"/>
    <cellStyle name="쉼표 [0] 7 3 4 2 2" xfId="161"/>
    <cellStyle name="쉼표 [0] 7 3 4 2 3" xfId="270"/>
    <cellStyle name="쉼표 [0] 7 3 5" xfId="309"/>
    <cellStyle name="쉼표 [0] 7 3 6" xfId="200"/>
    <cellStyle name="쉼표 [0] 7 4" xfId="337"/>
    <cellStyle name="쉼표 [0] 7 5" xfId="296"/>
    <cellStyle name="쉼표 [0] 7 6" xfId="187"/>
    <cellStyle name="쉼표 [0] 8" xfId="44"/>
    <cellStyle name="쉼표 [0] 8 2" xfId="63"/>
    <cellStyle name="쉼표 [0] 8 2 2" xfId="366"/>
    <cellStyle name="쉼표 [0] 8 2 3" xfId="112"/>
    <cellStyle name="쉼표 [0] 8 2 3 2" xfId="606"/>
    <cellStyle name="쉼표 [0] 8 2 3 3" xfId="264"/>
    <cellStyle name="쉼표 [0] 8 2 4" xfId="326"/>
    <cellStyle name="쉼표 [0] 8 2 5" xfId="217"/>
    <cellStyle name="쉼표 [0] 8 3" xfId="522"/>
    <cellStyle name="쉼표 [0] 8 4" xfId="307"/>
    <cellStyle name="쉼표 [0] 8 5" xfId="198"/>
    <cellStyle name="쉼표 [0] 9" xfId="523"/>
    <cellStyle name="쉼표 [0] 9 2" xfId="524"/>
    <cellStyle name="쉼표 [0] 9 2 2" xfId="525"/>
    <cellStyle name="쉼표 [0] 9 3" xfId="526"/>
    <cellStyle name="쉼표 [0] 9 4" xfId="113"/>
    <cellStyle name="쉼표 [0] 9 4 2" xfId="137"/>
    <cellStyle name="쉼표 [0] 9 4 2 2" xfId="657"/>
    <cellStyle name="쉼표 [0] 9 4 3" xfId="628"/>
    <cellStyle name="쉼표 [0] 9 4 4" xfId="265"/>
    <cellStyle name="연결된 셀 2" xfId="527"/>
    <cellStyle name="요약 2" xfId="528"/>
    <cellStyle name="입력 2" xfId="529"/>
    <cellStyle name="제목 1 2" xfId="530"/>
    <cellStyle name="제목 2 2" xfId="531"/>
    <cellStyle name="제목 3 2" xfId="532"/>
    <cellStyle name="제목 4 2" xfId="533"/>
    <cellStyle name="제목 5" xfId="534"/>
    <cellStyle name="좋음 2" xfId="535"/>
    <cellStyle name="출력 2" xfId="536"/>
    <cellStyle name="표준" xfId="0" builtinId="0"/>
    <cellStyle name="표준 10" xfId="537"/>
    <cellStyle name="표준 10 2" xfId="538"/>
    <cellStyle name="표준 10 2 2" xfId="539"/>
    <cellStyle name="표준 10 3" xfId="540"/>
    <cellStyle name="표준 11" xfId="541"/>
    <cellStyle name="표준 11 10" xfId="542"/>
    <cellStyle name="표준 11 2" xfId="543"/>
    <cellStyle name="표준 11 3" xfId="544"/>
    <cellStyle name="표준 11 4" xfId="545"/>
    <cellStyle name="표준 11 5" xfId="546"/>
    <cellStyle name="표준 11 6" xfId="547"/>
    <cellStyle name="표준 11 7" xfId="548"/>
    <cellStyle name="표준 11 8" xfId="549"/>
    <cellStyle name="표준 11 9" xfId="550"/>
    <cellStyle name="표준 12" xfId="551"/>
    <cellStyle name="표준 12 2" xfId="552"/>
    <cellStyle name="표준 13" xfId="553"/>
    <cellStyle name="표준 13 2" xfId="554"/>
    <cellStyle name="표준 13 3" xfId="555"/>
    <cellStyle name="표준 14" xfId="556"/>
    <cellStyle name="표준 15" xfId="557"/>
    <cellStyle name="표준 16" xfId="558"/>
    <cellStyle name="표준 17" xfId="559"/>
    <cellStyle name="표준 17 2" xfId="560"/>
    <cellStyle name="표준 2" xfId="6"/>
    <cellStyle name="표준 2 10" xfId="76"/>
    <cellStyle name="표준 2 10 2" xfId="142"/>
    <cellStyle name="표준 2 10 2 2" xfId="625"/>
    <cellStyle name="표준 2 10 3" xfId="230"/>
    <cellStyle name="표준 2 11" xfId="165"/>
    <cellStyle name="표준 2 2" xfId="11"/>
    <cellStyle name="표준 2 2 2" xfId="561"/>
    <cellStyle name="표준 2 3" xfId="12"/>
    <cellStyle name="표준 2 3 2" xfId="562"/>
    <cellStyle name="표준 2 4" xfId="33"/>
    <cellStyle name="표준 2 4 2" xfId="338"/>
    <cellStyle name="표준 2 4 2 2" xfId="608"/>
    <cellStyle name="표준 2 4 3" xfId="297"/>
    <cellStyle name="표준 2 4 4" xfId="188"/>
    <cellStyle name="표준 2 5" xfId="62"/>
    <cellStyle name="표준 2 5 2" xfId="365"/>
    <cellStyle name="표준 2 5 2 2" xfId="88"/>
    <cellStyle name="표준 2 5 2 2 2" xfId="125"/>
    <cellStyle name="표준 2 5 2 2 2 2" xfId="649"/>
    <cellStyle name="표준 2 5 2 2 3" xfId="587"/>
    <cellStyle name="표준 2 5 2 2 4" xfId="72"/>
    <cellStyle name="표준 2 5 2 2 4 2" xfId="660"/>
    <cellStyle name="표준 2 5 2 2 4 2 2" xfId="101"/>
    <cellStyle name="표준 2 5 2 2 4 2 2 2" xfId="141"/>
    <cellStyle name="표준 2 5 2 2 4 2 2 3" xfId="253"/>
    <cellStyle name="표준 2 5 2 2 4 3" xfId="93"/>
    <cellStyle name="표준 2 5 2 2 4 3 2" xfId="152"/>
    <cellStyle name="표준 2 5 2 2 4 3 3" xfId="245"/>
    <cellStyle name="표준 2 5 2 2 4 4" xfId="614"/>
    <cellStyle name="표준 2 5 2 2 4 5" xfId="226"/>
    <cellStyle name="표준 2 5 2 2 5" xfId="240"/>
    <cellStyle name="표준 2 5 3" xfId="325"/>
    <cellStyle name="표준 2 5 4" xfId="216"/>
    <cellStyle name="표준 2 6" xfId="65"/>
    <cellStyle name="표준 2 6 2" xfId="328"/>
    <cellStyle name="표준 2 6 3" xfId="219"/>
    <cellStyle name="표준 2 7" xfId="83"/>
    <cellStyle name="표준 2 7 3" xfId="617"/>
    <cellStyle name="표준 2 7 3 2" xfId="129"/>
    <cellStyle name="표준 2 7 3 2 2" xfId="642"/>
    <cellStyle name="표준 2 8" xfId="636"/>
    <cellStyle name="표준 2 9" xfId="274"/>
    <cellStyle name="표준 3" xfId="13"/>
    <cellStyle name="표준 3 2" xfId="36"/>
    <cellStyle name="표준 3 2 2" xfId="78"/>
    <cellStyle name="표준 3 2 2 2" xfId="341"/>
    <cellStyle name="표준 3 2 3" xfId="563"/>
    <cellStyle name="표준 3 2 4" xfId="300"/>
    <cellStyle name="표준 3 2 5" xfId="191"/>
    <cellStyle name="표준 3 3" xfId="57"/>
    <cellStyle name="표준 3 3 2" xfId="360"/>
    <cellStyle name="표준 3 3 3" xfId="320"/>
    <cellStyle name="표준 3 3 4" xfId="211"/>
    <cellStyle name="표준 3 4" xfId="331"/>
    <cellStyle name="표준 3 5" xfId="278"/>
    <cellStyle name="표준 3 6" xfId="169"/>
    <cellStyle name="표준 4" xfId="14"/>
    <cellStyle name="표준 4 2" xfId="564"/>
    <cellStyle name="표준 4 3" xfId="588"/>
    <cellStyle name="표준 5" xfId="15"/>
    <cellStyle name="표준 5 11" xfId="618"/>
    <cellStyle name="표준 5 11 2" xfId="86"/>
    <cellStyle name="표준 5 11 2 2" xfId="132"/>
    <cellStyle name="표준 5 11 2 2 2" xfId="643"/>
    <cellStyle name="표준 5 11 2 3" xfId="238"/>
    <cellStyle name="표준 5 2" xfId="37"/>
    <cellStyle name="표준 5 2 2" xfId="342"/>
    <cellStyle name="표준 5 2 3" xfId="301"/>
    <cellStyle name="표준 5 2 4" xfId="192"/>
    <cellStyle name="표준 5 3" xfId="47"/>
    <cellStyle name="표준 5 3 2" xfId="58"/>
    <cellStyle name="표준 5 3 2 2" xfId="361"/>
    <cellStyle name="표준 5 3 2 2 2" xfId="110"/>
    <cellStyle name="표준 5 3 2 2 2 2" xfId="605"/>
    <cellStyle name="표준 5 3 2 2 2 3" xfId="262"/>
    <cellStyle name="표준 5 3 2 3" xfId="321"/>
    <cellStyle name="표준 5 3 2 4" xfId="212"/>
    <cellStyle name="표준 5 3 3" xfId="350"/>
    <cellStyle name="표준 5 3 3 2" xfId="598"/>
    <cellStyle name="표준 5 3 3 3" xfId="640"/>
    <cellStyle name="표준 5 3 4" xfId="572"/>
    <cellStyle name="표준 5 3 4 2" xfId="70"/>
    <cellStyle name="표준 5 3 4 2 2" xfId="639"/>
    <cellStyle name="표준 5 3 4 2 2 2" xfId="82"/>
    <cellStyle name="표준 5 3 4 2 2 2 2" xfId="102"/>
    <cellStyle name="표준 5 3 4 2 2 2 2 2" xfId="154"/>
    <cellStyle name="표준 5 3 4 2 2 2 2 3" xfId="254"/>
    <cellStyle name="표준 5 3 4 2 2 2 3" xfId="119"/>
    <cellStyle name="표준 5 3 4 2 2 2 4" xfId="235"/>
    <cellStyle name="표준 5 3 4 2 3" xfId="612"/>
    <cellStyle name="표준 5 3 4 2 4" xfId="95"/>
    <cellStyle name="표준 5 3 4 2 4 2" xfId="153"/>
    <cellStyle name="표준 5 3 4 2 4 3" xfId="247"/>
    <cellStyle name="표준 5 3 4 2 5" xfId="224"/>
    <cellStyle name="표준 5 3 4 3" xfId="634"/>
    <cellStyle name="표준 5 3 4 4" xfId="74"/>
    <cellStyle name="표준 5 3 4 4 2" xfId="143"/>
    <cellStyle name="표준 5 3 4 4 2 2" xfId="99"/>
    <cellStyle name="표준 5 3 4 4 2 2 2" xfId="157"/>
    <cellStyle name="표준 5 3 4 4 2 2 3" xfId="251"/>
    <cellStyle name="표준 5 3 4 4 2 3" xfId="651"/>
    <cellStyle name="표준 5 3 4 4 3" xfId="623"/>
    <cellStyle name="표준 5 3 4 4 4" xfId="228"/>
    <cellStyle name="표준 5 3 5" xfId="310"/>
    <cellStyle name="표준 5 3 6" xfId="201"/>
    <cellStyle name="표준 5 4" xfId="59"/>
    <cellStyle name="표준 5 4 2" xfId="60"/>
    <cellStyle name="표준 5 4 2 2" xfId="363"/>
    <cellStyle name="표준 5 4 2 2 2" xfId="604"/>
    <cellStyle name="표준 5 4 2 2 2 4" xfId="615"/>
    <cellStyle name="표준 5 4 2 2 2 4 2" xfId="84"/>
    <cellStyle name="표준 5 4 2 2 2 4 2 2" xfId="128"/>
    <cellStyle name="표준 5 4 2 2 2 4 2 2 2" xfId="646"/>
    <cellStyle name="표준 5 4 2 2 2 4 2 3" xfId="236"/>
    <cellStyle name="표준 5 4 2 3" xfId="106"/>
    <cellStyle name="표준 5 4 2 3 2" xfId="145"/>
    <cellStyle name="표준 5 4 2 3 2 2" xfId="661"/>
    <cellStyle name="표준 5 4 2 3 3" xfId="599"/>
    <cellStyle name="표준 5 4 2 3 4" xfId="258"/>
    <cellStyle name="표준 5 4 2 4" xfId="323"/>
    <cellStyle name="표준 5 4 2 5" xfId="214"/>
    <cellStyle name="표준 5 4 3" xfId="362"/>
    <cellStyle name="표준 5 4 4" xfId="90"/>
    <cellStyle name="표준 5 4 4 2" xfId="126"/>
    <cellStyle name="표준 5 4 4 2 2" xfId="130"/>
    <cellStyle name="표준 5 4 4 2 2 2" xfId="645"/>
    <cellStyle name="표준 5 4 4 2 3" xfId="619"/>
    <cellStyle name="표준 5 4 4 3" xfId="592"/>
    <cellStyle name="표준 5 4 4 4" xfId="242"/>
    <cellStyle name="표준 5 4 5" xfId="322"/>
    <cellStyle name="표준 5 4 6" xfId="213"/>
    <cellStyle name="표준 5 5" xfId="61"/>
    <cellStyle name="표준 5 5 2" xfId="135"/>
    <cellStyle name="표준 5 5 2 2" xfId="364"/>
    <cellStyle name="표준 5 5 3" xfId="596"/>
    <cellStyle name="표준 5 5 3 2" xfId="635"/>
    <cellStyle name="표준 5 5 3 2 3" xfId="96"/>
    <cellStyle name="표준 5 5 3 2 3 2" xfId="146"/>
    <cellStyle name="표준 5 5 3 2 3 3" xfId="248"/>
    <cellStyle name="표준 5 5 4" xfId="654"/>
    <cellStyle name="표준 5 5 5" xfId="324"/>
    <cellStyle name="표준 5 5 6" xfId="215"/>
    <cellStyle name="표준 5 6" xfId="69"/>
    <cellStyle name="표준 5 6 2" xfId="332"/>
    <cellStyle name="표준 5 6 3" xfId="223"/>
    <cellStyle name="표준 5 7" xfId="589"/>
    <cellStyle name="표준 5 8" xfId="279"/>
    <cellStyle name="표준 5 9" xfId="170"/>
    <cellStyle name="표준 6" xfId="31"/>
    <cellStyle name="표준 6 2" xfId="41"/>
    <cellStyle name="표준 6 2 2" xfId="346"/>
    <cellStyle name="표준 6 2 3" xfId="305"/>
    <cellStyle name="표준 6 2 4" xfId="196"/>
    <cellStyle name="표준 6 3" xfId="45"/>
    <cellStyle name="표준 6 3 2" xfId="80"/>
    <cellStyle name="표준 6 3 2 2" xfId="348"/>
    <cellStyle name="표준 6 3 2 3" xfId="233"/>
    <cellStyle name="표준 6 3 3" xfId="570"/>
    <cellStyle name="표준 6 3 4" xfId="609"/>
    <cellStyle name="표준 6 3 4 2 2" xfId="116"/>
    <cellStyle name="표준 6 3 4 2 2 2" xfId="159"/>
    <cellStyle name="표준 6 3 4 2 2 3" xfId="268"/>
    <cellStyle name="표준 6 3 5" xfId="308"/>
    <cellStyle name="표준 6 3 6" xfId="199"/>
    <cellStyle name="표준 6 4" xfId="336"/>
    <cellStyle name="표준 6 5" xfId="295"/>
    <cellStyle name="표준 6 6" xfId="186"/>
    <cellStyle name="표준 7" xfId="43"/>
    <cellStyle name="표준 7 2" xfId="64"/>
    <cellStyle name="표준 7 2 2" xfId="367"/>
    <cellStyle name="표준 7 2 3" xfId="111"/>
    <cellStyle name="표준 7 2 3 2" xfId="607"/>
    <cellStyle name="표준 7 2 3 3" xfId="263"/>
    <cellStyle name="표준 7 2 4" xfId="327"/>
    <cellStyle name="표준 7 2 5" xfId="218"/>
    <cellStyle name="표준 7 3" xfId="590"/>
    <cellStyle name="표준 8" xfId="368"/>
    <cellStyle name="표준 8 2 3" xfId="629"/>
    <cellStyle name="표준 8 2 3 2" xfId="151"/>
    <cellStyle name="표준 8 2 3 2 2" xfId="658"/>
    <cellStyle name="표준 8 2 3 3" xfId="97"/>
    <cellStyle name="표준 8 2 3 3 2" xfId="139"/>
    <cellStyle name="표준 8 2 3 3 3" xfId="249"/>
    <cellStyle name="표준 8 3" xfId="121"/>
    <cellStyle name="표준 9" xfId="565"/>
    <cellStyle name="표준 9 2" xfId="566"/>
    <cellStyle name="표준 9 3" xfId="567"/>
    <cellStyle name="표준 9 4" xfId="568"/>
    <cellStyle name="하이퍼링크 2" xfId="569"/>
  </cellStyles>
  <dxfs count="0"/>
  <tableStyles count="0" defaultTableStyle="TableStyleMedium9" defaultPivotStyle="PivotStyleLight16"/>
  <colors>
    <mruColors>
      <color rgb="FF9966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5"/>
  <sheetViews>
    <sheetView view="pageBreakPreview" zoomScale="60" zoomScaleNormal="100" workbookViewId="0">
      <selection sqref="A1:L35"/>
    </sheetView>
  </sheetViews>
  <sheetFormatPr defaultRowHeight="13.5" x14ac:dyDescent="0.15"/>
  <cols>
    <col min="1" max="12" width="9.44140625" customWidth="1"/>
  </cols>
  <sheetData>
    <row r="1" spans="1:12" x14ac:dyDescent="0.15">
      <c r="A1" s="1042" t="s">
        <v>132</v>
      </c>
      <c r="B1" s="1043"/>
      <c r="C1" s="1043"/>
      <c r="D1" s="1043"/>
      <c r="E1" s="1043"/>
      <c r="F1" s="1043"/>
      <c r="G1" s="1043"/>
      <c r="H1" s="1043"/>
      <c r="I1" s="1043"/>
      <c r="J1" s="1043"/>
      <c r="K1" s="1043"/>
      <c r="L1" s="1044"/>
    </row>
    <row r="2" spans="1:12" x14ac:dyDescent="0.15">
      <c r="A2" s="1045"/>
      <c r="B2" s="1046"/>
      <c r="C2" s="1046"/>
      <c r="D2" s="1046"/>
      <c r="E2" s="1046"/>
      <c r="F2" s="1046"/>
      <c r="G2" s="1046"/>
      <c r="H2" s="1046"/>
      <c r="I2" s="1046"/>
      <c r="J2" s="1046"/>
      <c r="K2" s="1046"/>
      <c r="L2" s="1047"/>
    </row>
    <row r="3" spans="1:12" x14ac:dyDescent="0.15">
      <c r="A3" s="1045"/>
      <c r="B3" s="1046"/>
      <c r="C3" s="1046"/>
      <c r="D3" s="1046"/>
      <c r="E3" s="1046"/>
      <c r="F3" s="1046"/>
      <c r="G3" s="1046"/>
      <c r="H3" s="1046"/>
      <c r="I3" s="1046"/>
      <c r="J3" s="1046"/>
      <c r="K3" s="1046"/>
      <c r="L3" s="1047"/>
    </row>
    <row r="4" spans="1:12" x14ac:dyDescent="0.15">
      <c r="A4" s="1045"/>
      <c r="B4" s="1046"/>
      <c r="C4" s="1046"/>
      <c r="D4" s="1046"/>
      <c r="E4" s="1046"/>
      <c r="F4" s="1046"/>
      <c r="G4" s="1046"/>
      <c r="H4" s="1046"/>
      <c r="I4" s="1046"/>
      <c r="J4" s="1046"/>
      <c r="K4" s="1046"/>
      <c r="L4" s="1047"/>
    </row>
    <row r="5" spans="1:12" x14ac:dyDescent="0.15">
      <c r="A5" s="1045"/>
      <c r="B5" s="1046"/>
      <c r="C5" s="1046"/>
      <c r="D5" s="1046"/>
      <c r="E5" s="1046"/>
      <c r="F5" s="1046"/>
      <c r="G5" s="1046"/>
      <c r="H5" s="1046"/>
      <c r="I5" s="1046"/>
      <c r="J5" s="1046"/>
      <c r="K5" s="1046"/>
      <c r="L5" s="1047"/>
    </row>
    <row r="6" spans="1:12" x14ac:dyDescent="0.15">
      <c r="A6" s="1045"/>
      <c r="B6" s="1046"/>
      <c r="C6" s="1046"/>
      <c r="D6" s="1046"/>
      <c r="E6" s="1046"/>
      <c r="F6" s="1046"/>
      <c r="G6" s="1046"/>
      <c r="H6" s="1046"/>
      <c r="I6" s="1046"/>
      <c r="J6" s="1046"/>
      <c r="K6" s="1046"/>
      <c r="L6" s="1047"/>
    </row>
    <row r="7" spans="1:12" x14ac:dyDescent="0.15">
      <c r="A7" s="1045"/>
      <c r="B7" s="1046"/>
      <c r="C7" s="1046"/>
      <c r="D7" s="1046"/>
      <c r="E7" s="1046"/>
      <c r="F7" s="1046"/>
      <c r="G7" s="1046"/>
      <c r="H7" s="1046"/>
      <c r="I7" s="1046"/>
      <c r="J7" s="1046"/>
      <c r="K7" s="1046"/>
      <c r="L7" s="1047"/>
    </row>
    <row r="8" spans="1:12" x14ac:dyDescent="0.15">
      <c r="A8" s="1045"/>
      <c r="B8" s="1046"/>
      <c r="C8" s="1046"/>
      <c r="D8" s="1046"/>
      <c r="E8" s="1046"/>
      <c r="F8" s="1046"/>
      <c r="G8" s="1046"/>
      <c r="H8" s="1046"/>
      <c r="I8" s="1046"/>
      <c r="J8" s="1046"/>
      <c r="K8" s="1046"/>
      <c r="L8" s="1047"/>
    </row>
    <row r="9" spans="1:12" x14ac:dyDescent="0.15">
      <c r="A9" s="1045"/>
      <c r="B9" s="1046"/>
      <c r="C9" s="1046"/>
      <c r="D9" s="1046"/>
      <c r="E9" s="1046"/>
      <c r="F9" s="1046"/>
      <c r="G9" s="1046"/>
      <c r="H9" s="1048"/>
      <c r="I9" s="1046"/>
      <c r="J9" s="1046"/>
      <c r="K9" s="1046"/>
      <c r="L9" s="1047"/>
    </row>
    <row r="10" spans="1:12" x14ac:dyDescent="0.15">
      <c r="A10" s="1045"/>
      <c r="B10" s="1046"/>
      <c r="C10" s="1046"/>
      <c r="D10" s="1046"/>
      <c r="E10" s="1046"/>
      <c r="F10" s="1046"/>
      <c r="G10" s="1046"/>
      <c r="H10" s="1048"/>
      <c r="I10" s="1046"/>
      <c r="J10" s="1046"/>
      <c r="K10" s="1046"/>
      <c r="L10" s="1047"/>
    </row>
    <row r="11" spans="1:12" x14ac:dyDescent="0.15">
      <c r="A11" s="1045"/>
      <c r="B11" s="1046"/>
      <c r="C11" s="1046"/>
      <c r="D11" s="1046"/>
      <c r="E11" s="1046"/>
      <c r="F11" s="1046"/>
      <c r="G11" s="1046"/>
      <c r="H11" s="1048"/>
      <c r="I11" s="1046"/>
      <c r="J11" s="1046"/>
      <c r="K11" s="1046"/>
      <c r="L11" s="1047"/>
    </row>
    <row r="12" spans="1:12" x14ac:dyDescent="0.15">
      <c r="A12" s="1045"/>
      <c r="B12" s="1046"/>
      <c r="C12" s="1046"/>
      <c r="D12" s="1046"/>
      <c r="E12" s="1046"/>
      <c r="F12" s="1046"/>
      <c r="G12" s="1046"/>
      <c r="H12" s="1046"/>
      <c r="I12" s="1046"/>
      <c r="J12" s="1046"/>
      <c r="K12" s="1046"/>
      <c r="L12" s="1047"/>
    </row>
    <row r="13" spans="1:12" x14ac:dyDescent="0.15">
      <c r="A13" s="1045"/>
      <c r="B13" s="1046"/>
      <c r="C13" s="1046"/>
      <c r="D13" s="1046"/>
      <c r="E13" s="1046"/>
      <c r="F13" s="1046"/>
      <c r="G13" s="1046"/>
      <c r="H13" s="1046"/>
      <c r="I13" s="1046"/>
      <c r="J13" s="1046"/>
      <c r="K13" s="1046"/>
      <c r="L13" s="1047"/>
    </row>
    <row r="14" spans="1:12" x14ac:dyDescent="0.15">
      <c r="A14" s="1045"/>
      <c r="B14" s="1046"/>
      <c r="C14" s="1046"/>
      <c r="D14" s="1046"/>
      <c r="E14" s="1046"/>
      <c r="F14" s="1046"/>
      <c r="G14" s="1046"/>
      <c r="H14" s="1046"/>
      <c r="I14" s="1046"/>
      <c r="J14" s="1046"/>
      <c r="K14" s="1046"/>
      <c r="L14" s="1047"/>
    </row>
    <row r="15" spans="1:12" x14ac:dyDescent="0.15">
      <c r="A15" s="1045"/>
      <c r="B15" s="1046"/>
      <c r="C15" s="1046"/>
      <c r="D15" s="1046"/>
      <c r="E15" s="1046"/>
      <c r="F15" s="1046"/>
      <c r="G15" s="1046"/>
      <c r="H15" s="1046"/>
      <c r="I15" s="1046"/>
      <c r="J15" s="1046"/>
      <c r="K15" s="1046"/>
      <c r="L15" s="1047"/>
    </row>
    <row r="16" spans="1:12" x14ac:dyDescent="0.15">
      <c r="A16" s="1045"/>
      <c r="B16" s="1046"/>
      <c r="C16" s="1046"/>
      <c r="D16" s="1046"/>
      <c r="E16" s="1046"/>
      <c r="F16" s="1046"/>
      <c r="G16" s="1046"/>
      <c r="H16" s="1046"/>
      <c r="I16" s="1046"/>
      <c r="J16" s="1046"/>
      <c r="K16" s="1046"/>
      <c r="L16" s="1047"/>
    </row>
    <row r="17" spans="1:12" x14ac:dyDescent="0.15">
      <c r="A17" s="1045"/>
      <c r="B17" s="1046"/>
      <c r="C17" s="1046"/>
      <c r="D17" s="1046"/>
      <c r="E17" s="1046"/>
      <c r="F17" s="1046"/>
      <c r="G17" s="1046"/>
      <c r="H17" s="1046"/>
      <c r="I17" s="1046"/>
      <c r="J17" s="1046"/>
      <c r="K17" s="1046"/>
      <c r="L17" s="1047"/>
    </row>
    <row r="18" spans="1:12" x14ac:dyDescent="0.15">
      <c r="A18" s="1045"/>
      <c r="B18" s="1046"/>
      <c r="C18" s="1046"/>
      <c r="D18" s="1046"/>
      <c r="E18" s="1046"/>
      <c r="F18" s="1046"/>
      <c r="G18" s="1046"/>
      <c r="H18" s="1046"/>
      <c r="I18" s="1046"/>
      <c r="J18" s="1046"/>
      <c r="K18" s="1046"/>
      <c r="L18" s="1047"/>
    </row>
    <row r="19" spans="1:12" x14ac:dyDescent="0.15">
      <c r="A19" s="1045"/>
      <c r="B19" s="1046"/>
      <c r="C19" s="1046"/>
      <c r="D19" s="1046"/>
      <c r="E19" s="1046"/>
      <c r="F19" s="1046"/>
      <c r="G19" s="1046"/>
      <c r="H19" s="1046"/>
      <c r="I19" s="1046"/>
      <c r="J19" s="1046"/>
      <c r="K19" s="1046"/>
      <c r="L19" s="1047"/>
    </row>
    <row r="20" spans="1:12" x14ac:dyDescent="0.15">
      <c r="A20" s="1045"/>
      <c r="B20" s="1046"/>
      <c r="C20" s="1046"/>
      <c r="D20" s="1046"/>
      <c r="E20" s="1046"/>
      <c r="F20" s="1046"/>
      <c r="G20" s="1046"/>
      <c r="H20" s="1046"/>
      <c r="I20" s="1046"/>
      <c r="J20" s="1046"/>
      <c r="K20" s="1046"/>
      <c r="L20" s="1047"/>
    </row>
    <row r="21" spans="1:12" x14ac:dyDescent="0.15">
      <c r="A21" s="1045"/>
      <c r="B21" s="1046"/>
      <c r="C21" s="1046"/>
      <c r="D21" s="1046"/>
      <c r="E21" s="1046"/>
      <c r="F21" s="1046"/>
      <c r="G21" s="1046"/>
      <c r="H21" s="1046"/>
      <c r="I21" s="1046"/>
      <c r="J21" s="1046"/>
      <c r="K21" s="1046"/>
      <c r="L21" s="1047"/>
    </row>
    <row r="22" spans="1:12" x14ac:dyDescent="0.15">
      <c r="A22" s="1045"/>
      <c r="B22" s="1046"/>
      <c r="C22" s="1046"/>
      <c r="D22" s="1046"/>
      <c r="E22" s="1046"/>
      <c r="F22" s="1046"/>
      <c r="G22" s="1046"/>
      <c r="H22" s="1046"/>
      <c r="I22" s="1046"/>
      <c r="J22" s="1046"/>
      <c r="K22" s="1046"/>
      <c r="L22" s="1047"/>
    </row>
    <row r="23" spans="1:12" x14ac:dyDescent="0.15">
      <c r="A23" s="1045"/>
      <c r="B23" s="1046"/>
      <c r="C23" s="1046"/>
      <c r="D23" s="1046"/>
      <c r="E23" s="1046"/>
      <c r="F23" s="1046"/>
      <c r="G23" s="1046"/>
      <c r="H23" s="1046"/>
      <c r="I23" s="1046"/>
      <c r="J23" s="1046"/>
      <c r="K23" s="1046"/>
      <c r="L23" s="1047"/>
    </row>
    <row r="24" spans="1:12" x14ac:dyDescent="0.15">
      <c r="A24" s="1045"/>
      <c r="B24" s="1046"/>
      <c r="C24" s="1046"/>
      <c r="D24" s="1046"/>
      <c r="E24" s="1046"/>
      <c r="F24" s="1046"/>
      <c r="G24" s="1046"/>
      <c r="H24" s="1046"/>
      <c r="I24" s="1046"/>
      <c r="J24" s="1046"/>
      <c r="K24" s="1046"/>
      <c r="L24" s="1047"/>
    </row>
    <row r="25" spans="1:12" x14ac:dyDescent="0.15">
      <c r="A25" s="1045"/>
      <c r="B25" s="1046"/>
      <c r="C25" s="1046"/>
      <c r="D25" s="1046"/>
      <c r="E25" s="1046"/>
      <c r="F25" s="1046"/>
      <c r="G25" s="1046"/>
      <c r="H25" s="1046"/>
      <c r="I25" s="1046"/>
      <c r="J25" s="1046"/>
      <c r="K25" s="1046"/>
      <c r="L25" s="1047"/>
    </row>
    <row r="26" spans="1:12" x14ac:dyDescent="0.15">
      <c r="A26" s="1045"/>
      <c r="B26" s="1046"/>
      <c r="C26" s="1046"/>
      <c r="D26" s="1046"/>
      <c r="E26" s="1046"/>
      <c r="F26" s="1046"/>
      <c r="G26" s="1046"/>
      <c r="H26" s="1046"/>
      <c r="I26" s="1046"/>
      <c r="J26" s="1046"/>
      <c r="K26" s="1046"/>
      <c r="L26" s="1047"/>
    </row>
    <row r="27" spans="1:12" x14ac:dyDescent="0.15">
      <c r="A27" s="1045"/>
      <c r="B27" s="1046"/>
      <c r="C27" s="1046"/>
      <c r="D27" s="1046"/>
      <c r="E27" s="1046"/>
      <c r="F27" s="1046"/>
      <c r="G27" s="1046"/>
      <c r="H27" s="1046"/>
      <c r="I27" s="1046"/>
      <c r="J27" s="1046"/>
      <c r="K27" s="1046"/>
      <c r="L27" s="1047"/>
    </row>
    <row r="28" spans="1:12" x14ac:dyDescent="0.15">
      <c r="A28" s="1045"/>
      <c r="B28" s="1046"/>
      <c r="C28" s="1046"/>
      <c r="D28" s="1046"/>
      <c r="E28" s="1046"/>
      <c r="F28" s="1046"/>
      <c r="G28" s="1046"/>
      <c r="H28" s="1046"/>
      <c r="I28" s="1046"/>
      <c r="J28" s="1046"/>
      <c r="K28" s="1046"/>
      <c r="L28" s="1047"/>
    </row>
    <row r="29" spans="1:12" x14ac:dyDescent="0.15">
      <c r="A29" s="1045"/>
      <c r="B29" s="1046"/>
      <c r="C29" s="1046"/>
      <c r="D29" s="1046"/>
      <c r="E29" s="1046"/>
      <c r="F29" s="1046"/>
      <c r="G29" s="1046"/>
      <c r="H29" s="1046"/>
      <c r="I29" s="1046"/>
      <c r="J29" s="1046"/>
      <c r="K29" s="1046"/>
      <c r="L29" s="1047"/>
    </row>
    <row r="30" spans="1:12" x14ac:dyDescent="0.15">
      <c r="A30" s="1045"/>
      <c r="B30" s="1046"/>
      <c r="C30" s="1046"/>
      <c r="D30" s="1046"/>
      <c r="E30" s="1046"/>
      <c r="F30" s="1046"/>
      <c r="G30" s="1046"/>
      <c r="H30" s="1046"/>
      <c r="I30" s="1046"/>
      <c r="J30" s="1046"/>
      <c r="K30" s="1046"/>
      <c r="L30" s="1047"/>
    </row>
    <row r="31" spans="1:12" x14ac:dyDescent="0.15">
      <c r="A31" s="1045"/>
      <c r="B31" s="1046"/>
      <c r="C31" s="1046"/>
      <c r="D31" s="1046"/>
      <c r="E31" s="1046"/>
      <c r="F31" s="1046"/>
      <c r="G31" s="1046"/>
      <c r="H31" s="1046"/>
      <c r="I31" s="1046"/>
      <c r="J31" s="1046"/>
      <c r="K31" s="1046"/>
      <c r="L31" s="1047"/>
    </row>
    <row r="32" spans="1:12" x14ac:dyDescent="0.15">
      <c r="A32" s="1045"/>
      <c r="B32" s="1046"/>
      <c r="C32" s="1046"/>
      <c r="D32" s="1046"/>
      <c r="E32" s="1046"/>
      <c r="F32" s="1046"/>
      <c r="G32" s="1046"/>
      <c r="H32" s="1046"/>
      <c r="I32" s="1046"/>
      <c r="J32" s="1046"/>
      <c r="K32" s="1046"/>
      <c r="L32" s="1047"/>
    </row>
    <row r="33" spans="1:12" ht="6.75" customHeight="1" x14ac:dyDescent="0.15">
      <c r="A33" s="1045"/>
      <c r="B33" s="1046"/>
      <c r="C33" s="1046"/>
      <c r="D33" s="1046"/>
      <c r="E33" s="1046"/>
      <c r="F33" s="1046"/>
      <c r="G33" s="1046"/>
      <c r="H33" s="1046"/>
      <c r="I33" s="1046"/>
      <c r="J33" s="1046"/>
      <c r="K33" s="1046"/>
      <c r="L33" s="1047"/>
    </row>
    <row r="34" spans="1:12" x14ac:dyDescent="0.15">
      <c r="A34" s="1045"/>
      <c r="B34" s="1046"/>
      <c r="C34" s="1046"/>
      <c r="D34" s="1046"/>
      <c r="E34" s="1046"/>
      <c r="F34" s="1046"/>
      <c r="G34" s="1046"/>
      <c r="H34" s="1046"/>
      <c r="I34" s="1046"/>
      <c r="J34" s="1046"/>
      <c r="K34" s="1046"/>
      <c r="L34" s="1047"/>
    </row>
    <row r="35" spans="1:12" ht="14.25" thickBot="1" x14ac:dyDescent="0.2">
      <c r="A35" s="1049"/>
      <c r="B35" s="1050"/>
      <c r="C35" s="1050"/>
      <c r="D35" s="1050"/>
      <c r="E35" s="1050"/>
      <c r="F35" s="1050"/>
      <c r="G35" s="1050"/>
      <c r="H35" s="1050"/>
      <c r="I35" s="1050"/>
      <c r="J35" s="1050"/>
      <c r="K35" s="1050"/>
      <c r="L35" s="1051"/>
    </row>
  </sheetData>
  <mergeCells count="1">
    <mergeCell ref="A1:L35"/>
  </mergeCells>
  <phoneticPr fontId="13" type="noConversion"/>
  <printOptions horizontalCentered="1"/>
  <pageMargins left="0.31496062992125984" right="0.31496062992125984" top="0.98425196850393704" bottom="0.6692913385826772" header="0.39370078740157483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59"/>
  <sheetViews>
    <sheetView view="pageBreakPreview" topLeftCell="B16" zoomScaleNormal="85" zoomScaleSheetLayoutView="100" workbookViewId="0">
      <selection activeCell="B1" sqref="B1"/>
    </sheetView>
  </sheetViews>
  <sheetFormatPr defaultRowHeight="13.5" x14ac:dyDescent="0.15"/>
  <cols>
    <col min="1" max="1" width="8.88671875" hidden="1" customWidth="1"/>
    <col min="3" max="3" width="21.5546875" customWidth="1"/>
    <col min="4" max="4" width="18.77734375" style="98" customWidth="1"/>
    <col min="5" max="5" width="13" customWidth="1"/>
    <col min="6" max="6" width="12.109375" style="98" customWidth="1"/>
    <col min="7" max="7" width="13.5546875" customWidth="1"/>
    <col min="8" max="11" width="12.109375" customWidth="1"/>
  </cols>
  <sheetData>
    <row r="1" spans="1:15" ht="22.5" x14ac:dyDescent="0.15">
      <c r="B1" s="5" t="s">
        <v>46</v>
      </c>
      <c r="C1" s="6"/>
      <c r="D1" s="7"/>
      <c r="E1" s="6"/>
      <c r="F1" s="8"/>
      <c r="G1" s="9"/>
      <c r="H1" s="10"/>
      <c r="I1" s="9"/>
      <c r="J1" s="11"/>
      <c r="K1" s="9"/>
    </row>
    <row r="2" spans="1:15" x14ac:dyDescent="0.15">
      <c r="B2" s="9"/>
      <c r="C2" s="9"/>
      <c r="D2" s="12"/>
      <c r="E2" s="9"/>
      <c r="F2" s="13"/>
      <c r="G2" s="9"/>
      <c r="H2" s="10"/>
      <c r="I2" s="9"/>
      <c r="J2" s="11"/>
      <c r="K2" s="9"/>
    </row>
    <row r="3" spans="1:15" ht="14.25" thickBot="1" x14ac:dyDescent="0.2">
      <c r="B3" s="9"/>
      <c r="C3" s="9"/>
      <c r="D3" s="12"/>
      <c r="E3" s="9"/>
      <c r="F3" s="13"/>
      <c r="G3" s="9"/>
      <c r="H3" s="10"/>
      <c r="I3" s="9"/>
      <c r="J3" s="11"/>
      <c r="K3" s="14" t="s">
        <v>47</v>
      </c>
    </row>
    <row r="4" spans="1:15" ht="24.75" customHeight="1" x14ac:dyDescent="0.15">
      <c r="A4" s="15" t="s">
        <v>48</v>
      </c>
      <c r="B4" s="1062" t="s">
        <v>49</v>
      </c>
      <c r="C4" s="1063"/>
      <c r="D4" s="1066" t="s">
        <v>50</v>
      </c>
      <c r="E4" s="1052" t="s">
        <v>51</v>
      </c>
      <c r="F4" s="1053"/>
      <c r="G4" s="1052" t="s">
        <v>52</v>
      </c>
      <c r="H4" s="1053"/>
      <c r="I4" s="1052" t="s">
        <v>53</v>
      </c>
      <c r="J4" s="1053"/>
      <c r="K4" s="16" t="s">
        <v>54</v>
      </c>
    </row>
    <row r="5" spans="1:15" ht="24.75" customHeight="1" x14ac:dyDescent="0.15">
      <c r="B5" s="1064"/>
      <c r="C5" s="1065"/>
      <c r="D5" s="1067"/>
      <c r="E5" s="17" t="s">
        <v>55</v>
      </c>
      <c r="F5" s="18" t="s">
        <v>56</v>
      </c>
      <c r="G5" s="19" t="s">
        <v>55</v>
      </c>
      <c r="H5" s="20" t="s">
        <v>56</v>
      </c>
      <c r="I5" s="19" t="s">
        <v>57</v>
      </c>
      <c r="J5" s="20" t="s">
        <v>58</v>
      </c>
      <c r="K5" s="21"/>
      <c r="N5" t="s">
        <v>59</v>
      </c>
      <c r="O5" s="22">
        <v>0.85</v>
      </c>
    </row>
    <row r="6" spans="1:15" s="15" customFormat="1" ht="24.95" customHeight="1" thickBot="1" x14ac:dyDescent="0.2">
      <c r="B6" s="1054" t="s">
        <v>60</v>
      </c>
      <c r="C6" s="1055"/>
      <c r="D6" s="23"/>
      <c r="E6" s="24">
        <f>SUM(E7,E40,E30,E34,E22,E44,E50,E57)</f>
        <v>9420067</v>
      </c>
      <c r="F6" s="322">
        <f>SUM(F7,F40,F30,F34,F22,F44,F50,F57)</f>
        <v>99.98</v>
      </c>
      <c r="G6" s="24">
        <f>SUM(G7,G40,G30,G34,G22,G44,G50,G57)</f>
        <v>8349008</v>
      </c>
      <c r="H6" s="323">
        <f>SUM(H7,H40,H30,H34,H22,H44,H50,H57)+0.1</f>
        <v>100.00999999999999</v>
      </c>
      <c r="I6" s="25">
        <f>SUM(I7,I40,I34,I22,I44,I50,I57)</f>
        <v>1071059</v>
      </c>
      <c r="J6" s="26">
        <f>I6/G6*100</f>
        <v>12.828577958004111</v>
      </c>
      <c r="K6" s="27"/>
    </row>
    <row r="7" spans="1:15" ht="24.75" customHeight="1" thickTop="1" x14ac:dyDescent="0.15">
      <c r="A7" s="15">
        <v>1</v>
      </c>
      <c r="B7" s="1068" t="s">
        <v>61</v>
      </c>
      <c r="C7" s="1069"/>
      <c r="D7" s="28" t="s">
        <v>62</v>
      </c>
      <c r="E7" s="29">
        <f>SUM(E8,E16)</f>
        <v>3847403</v>
      </c>
      <c r="F7" s="338">
        <f>F8+F16</f>
        <v>40.83</v>
      </c>
      <c r="G7" s="30">
        <v>2971268</v>
      </c>
      <c r="H7" s="338">
        <f>H8+H16</f>
        <v>35.6</v>
      </c>
      <c r="I7" s="31">
        <f>E7-G7</f>
        <v>876135</v>
      </c>
      <c r="J7" s="264">
        <f>I7/G7*100</f>
        <v>29.486905927031827</v>
      </c>
      <c r="K7" s="32"/>
    </row>
    <row r="8" spans="1:15" ht="24.75" customHeight="1" x14ac:dyDescent="0.15">
      <c r="A8" s="33">
        <v>1</v>
      </c>
      <c r="B8" s="1070"/>
      <c r="C8" s="1073" t="s">
        <v>63</v>
      </c>
      <c r="D8" s="34" t="s">
        <v>62</v>
      </c>
      <c r="E8" s="35">
        <f>SUM(E9:E15)</f>
        <v>1757183</v>
      </c>
      <c r="F8" s="324">
        <f>ROUND(E8/$E$6*100,2)-0.01</f>
        <v>18.639999999999997</v>
      </c>
      <c r="G8" s="36">
        <v>1678000</v>
      </c>
      <c r="H8" s="324">
        <f>ROUND(G8/$G$6*100, 2)</f>
        <v>20.100000000000001</v>
      </c>
      <c r="I8" s="37">
        <f>E8-G8</f>
        <v>79183</v>
      </c>
      <c r="J8" s="265">
        <f>I8/G8*100</f>
        <v>4.718891537544696</v>
      </c>
      <c r="K8" s="38"/>
    </row>
    <row r="9" spans="1:15" ht="24.75" customHeight="1" x14ac:dyDescent="0.15">
      <c r="A9" s="33">
        <v>1</v>
      </c>
      <c r="B9" s="1071"/>
      <c r="C9" s="1074"/>
      <c r="D9" s="39" t="s">
        <v>64</v>
      </c>
      <c r="E9" s="40">
        <v>962621</v>
      </c>
      <c r="F9" s="325"/>
      <c r="G9" s="41">
        <v>786087</v>
      </c>
      <c r="H9" s="253"/>
      <c r="I9" s="42">
        <f>E9-G9</f>
        <v>176534</v>
      </c>
      <c r="J9" s="266"/>
      <c r="K9" s="43"/>
    </row>
    <row r="10" spans="1:15" ht="24.75" customHeight="1" x14ac:dyDescent="0.15">
      <c r="A10" s="33">
        <v>1</v>
      </c>
      <c r="B10" s="1071"/>
      <c r="C10" s="1074"/>
      <c r="D10" s="44" t="s">
        <v>65</v>
      </c>
      <c r="E10" s="45">
        <v>2947</v>
      </c>
      <c r="F10" s="326"/>
      <c r="G10" s="45">
        <v>2947</v>
      </c>
      <c r="H10" s="254"/>
      <c r="I10" s="46"/>
      <c r="J10" s="267"/>
      <c r="K10" s="47"/>
    </row>
    <row r="11" spans="1:15" ht="24.75" customHeight="1" x14ac:dyDescent="0.15">
      <c r="A11" s="33">
        <v>1</v>
      </c>
      <c r="B11" s="1071"/>
      <c r="C11" s="1074"/>
      <c r="D11" s="44" t="s">
        <v>66</v>
      </c>
      <c r="E11" s="45">
        <v>189026</v>
      </c>
      <c r="F11" s="326"/>
      <c r="G11" s="45">
        <v>189026</v>
      </c>
      <c r="H11" s="254"/>
      <c r="I11" s="46"/>
      <c r="J11" s="267"/>
      <c r="K11" s="47"/>
    </row>
    <row r="12" spans="1:15" ht="24.75" customHeight="1" x14ac:dyDescent="0.15">
      <c r="A12" s="33">
        <v>1</v>
      </c>
      <c r="B12" s="1071"/>
      <c r="C12" s="1074"/>
      <c r="D12" s="44" t="s">
        <v>67</v>
      </c>
      <c r="E12" s="45">
        <v>330000</v>
      </c>
      <c r="F12" s="326"/>
      <c r="G12" s="45">
        <v>330000</v>
      </c>
      <c r="H12" s="254"/>
      <c r="I12" s="46"/>
      <c r="J12" s="267"/>
      <c r="K12" s="47"/>
    </row>
    <row r="13" spans="1:15" ht="24.75" customHeight="1" x14ac:dyDescent="0.15">
      <c r="A13" s="33">
        <v>1</v>
      </c>
      <c r="B13" s="1071"/>
      <c r="C13" s="1074"/>
      <c r="D13" s="48" t="s">
        <v>68</v>
      </c>
      <c r="E13" s="45">
        <v>20000</v>
      </c>
      <c r="F13" s="327"/>
      <c r="G13" s="49"/>
      <c r="H13" s="255"/>
      <c r="I13" s="50">
        <f t="shared" ref="I13:I17" si="0">E13-G13</f>
        <v>20000</v>
      </c>
      <c r="J13" s="268"/>
      <c r="K13" s="51"/>
    </row>
    <row r="14" spans="1:15" ht="24.75" customHeight="1" x14ac:dyDescent="0.15">
      <c r="A14" s="33">
        <v>1</v>
      </c>
      <c r="B14" s="1071"/>
      <c r="C14" s="1074"/>
      <c r="D14" s="48" t="s">
        <v>69</v>
      </c>
      <c r="E14" s="45">
        <v>86</v>
      </c>
      <c r="F14" s="327"/>
      <c r="G14" s="49"/>
      <c r="H14" s="255"/>
      <c r="I14" s="50">
        <f t="shared" si="0"/>
        <v>86</v>
      </c>
      <c r="J14" s="268"/>
      <c r="K14" s="51"/>
    </row>
    <row r="15" spans="1:15" ht="24.75" customHeight="1" x14ac:dyDescent="0.15">
      <c r="A15" s="33">
        <v>1</v>
      </c>
      <c r="B15" s="1071"/>
      <c r="C15" s="1075"/>
      <c r="D15" s="48" t="s">
        <v>70</v>
      </c>
      <c r="E15" s="45">
        <v>252503</v>
      </c>
      <c r="F15" s="327"/>
      <c r="G15" s="49">
        <v>369940</v>
      </c>
      <c r="H15" s="255"/>
      <c r="I15" s="50">
        <f t="shared" si="0"/>
        <v>-117437</v>
      </c>
      <c r="J15" s="268"/>
      <c r="K15" s="51"/>
    </row>
    <row r="16" spans="1:15" ht="24.75" customHeight="1" x14ac:dyDescent="0.15">
      <c r="A16" s="33">
        <v>1</v>
      </c>
      <c r="B16" s="1071"/>
      <c r="C16" s="1073" t="s">
        <v>71</v>
      </c>
      <c r="D16" s="34" t="s">
        <v>62</v>
      </c>
      <c r="E16" s="52">
        <f>SUM(E17:E21)</f>
        <v>2090220</v>
      </c>
      <c r="F16" s="324">
        <f>ROUND(E16/$E$6*100,2)</f>
        <v>22.19</v>
      </c>
      <c r="G16" s="52">
        <v>1293268</v>
      </c>
      <c r="H16" s="324">
        <f>ROUND(G16/$G$6*100, 2)+0.01</f>
        <v>15.5</v>
      </c>
      <c r="I16" s="37">
        <f t="shared" si="0"/>
        <v>796952</v>
      </c>
      <c r="J16" s="265">
        <f>I16/G16*100</f>
        <v>61.623112920137203</v>
      </c>
      <c r="K16" s="53"/>
    </row>
    <row r="17" spans="1:11" ht="24.75" customHeight="1" x14ac:dyDescent="0.15">
      <c r="A17" s="33">
        <v>1</v>
      </c>
      <c r="B17" s="1071"/>
      <c r="C17" s="1074"/>
      <c r="D17" s="54" t="s">
        <v>64</v>
      </c>
      <c r="E17" s="55">
        <v>1184166</v>
      </c>
      <c r="F17" s="328"/>
      <c r="G17" s="55">
        <v>534166</v>
      </c>
      <c r="H17" s="256"/>
      <c r="I17" s="56">
        <f t="shared" si="0"/>
        <v>650000</v>
      </c>
      <c r="J17" s="269"/>
      <c r="K17" s="43"/>
    </row>
    <row r="18" spans="1:11" ht="24.75" customHeight="1" x14ac:dyDescent="0.15">
      <c r="A18" s="33">
        <v>1</v>
      </c>
      <c r="B18" s="1071"/>
      <c r="C18" s="1074"/>
      <c r="D18" s="57" t="s">
        <v>65</v>
      </c>
      <c r="E18" s="45">
        <v>8000</v>
      </c>
      <c r="F18" s="326"/>
      <c r="G18" s="45">
        <v>8000</v>
      </c>
      <c r="H18" s="254"/>
      <c r="I18" s="46"/>
      <c r="J18" s="267"/>
      <c r="K18" s="47"/>
    </row>
    <row r="19" spans="1:11" ht="24.75" customHeight="1" x14ac:dyDescent="0.15">
      <c r="A19" s="33">
        <v>1</v>
      </c>
      <c r="B19" s="1071"/>
      <c r="C19" s="1074"/>
      <c r="D19" s="57" t="s">
        <v>72</v>
      </c>
      <c r="E19" s="45">
        <v>349000</v>
      </c>
      <c r="F19" s="326"/>
      <c r="G19" s="45">
        <v>349000</v>
      </c>
      <c r="H19" s="254"/>
      <c r="I19" s="46"/>
      <c r="J19" s="267"/>
      <c r="K19" s="47"/>
    </row>
    <row r="20" spans="1:11" ht="24.75" customHeight="1" x14ac:dyDescent="0.15">
      <c r="A20" s="33"/>
      <c r="B20" s="1071"/>
      <c r="C20" s="1074"/>
      <c r="D20" s="57" t="s">
        <v>70</v>
      </c>
      <c r="E20" s="45">
        <v>474916</v>
      </c>
      <c r="F20" s="329"/>
      <c r="G20" s="45">
        <v>327964</v>
      </c>
      <c r="H20" s="257"/>
      <c r="I20" s="46">
        <f t="shared" ref="I20" si="1">E20-G20</f>
        <v>146952</v>
      </c>
      <c r="J20" s="267"/>
      <c r="K20" s="47"/>
    </row>
    <row r="21" spans="1:11" ht="24.75" customHeight="1" thickBot="1" x14ac:dyDescent="0.2">
      <c r="A21" s="58"/>
      <c r="B21" s="1072"/>
      <c r="C21" s="1076"/>
      <c r="D21" s="215" t="s">
        <v>66</v>
      </c>
      <c r="E21" s="216">
        <v>74138</v>
      </c>
      <c r="F21" s="330"/>
      <c r="G21" s="216">
        <v>74138</v>
      </c>
      <c r="H21" s="258"/>
      <c r="I21" s="90"/>
      <c r="J21" s="270"/>
      <c r="K21" s="217"/>
    </row>
    <row r="22" spans="1:11" s="793" customFormat="1" ht="24.75" customHeight="1" x14ac:dyDescent="0.15">
      <c r="B22" s="1077" t="s">
        <v>73</v>
      </c>
      <c r="C22" s="1078"/>
      <c r="D22" s="832" t="s">
        <v>62</v>
      </c>
      <c r="E22" s="778">
        <f>SUM(E23:E29)</f>
        <v>2495742</v>
      </c>
      <c r="F22" s="863">
        <f>ROUND(E22/$E$6*100,2)</f>
        <v>26.49</v>
      </c>
      <c r="G22" s="868">
        <v>2495390</v>
      </c>
      <c r="H22" s="863">
        <f>ROUND(G22/$G$6*100, 2)-0.1</f>
        <v>29.79</v>
      </c>
      <c r="I22" s="777">
        <f>E22-G22</f>
        <v>352</v>
      </c>
      <c r="J22" s="807">
        <f>I22/G22*100</f>
        <v>1.410601148517867E-2</v>
      </c>
      <c r="K22" s="836"/>
    </row>
    <row r="23" spans="1:11" s="793" customFormat="1" ht="24.75" customHeight="1" x14ac:dyDescent="0.15">
      <c r="B23" s="1079"/>
      <c r="C23" s="1080"/>
      <c r="D23" s="774" t="s">
        <v>65</v>
      </c>
      <c r="E23" s="811">
        <v>47206</v>
      </c>
      <c r="F23" s="693"/>
      <c r="G23" s="847">
        <v>47206</v>
      </c>
      <c r="H23" s="796"/>
      <c r="I23" s="703"/>
      <c r="J23" s="806"/>
      <c r="K23" s="792"/>
    </row>
    <row r="24" spans="1:11" s="793" customFormat="1" ht="24.75" customHeight="1" x14ac:dyDescent="0.15">
      <c r="B24" s="1079"/>
      <c r="C24" s="1080"/>
      <c r="D24" s="791" t="s">
        <v>74</v>
      </c>
      <c r="E24" s="790">
        <v>443600</v>
      </c>
      <c r="F24" s="801"/>
      <c r="G24" s="773">
        <v>443600</v>
      </c>
      <c r="H24" s="711"/>
      <c r="I24" s="865">
        <f>E24-G24</f>
        <v>0</v>
      </c>
      <c r="J24" s="860"/>
      <c r="K24" s="769"/>
    </row>
    <row r="25" spans="1:11" s="793" customFormat="1" ht="24.75" customHeight="1" x14ac:dyDescent="0.15">
      <c r="B25" s="1079"/>
      <c r="C25" s="1080"/>
      <c r="D25" s="791" t="s">
        <v>75</v>
      </c>
      <c r="E25" s="790">
        <v>1493600</v>
      </c>
      <c r="F25" s="801"/>
      <c r="G25" s="773">
        <v>1493600</v>
      </c>
      <c r="H25" s="711"/>
      <c r="I25" s="865">
        <f>E25-G25</f>
        <v>0</v>
      </c>
      <c r="J25" s="860"/>
      <c r="K25" s="769"/>
    </row>
    <row r="26" spans="1:11" s="793" customFormat="1" ht="24.75" customHeight="1" x14ac:dyDescent="0.15">
      <c r="B26" s="1079"/>
      <c r="C26" s="1080"/>
      <c r="D26" s="768" t="s">
        <v>72</v>
      </c>
      <c r="E26" s="790">
        <v>400000</v>
      </c>
      <c r="F26" s="801"/>
      <c r="G26" s="773">
        <v>400000</v>
      </c>
      <c r="H26" s="711"/>
      <c r="I26" s="703"/>
      <c r="J26" s="860"/>
      <c r="K26" s="769"/>
    </row>
    <row r="27" spans="1:11" s="793" customFormat="1" ht="24.75" customHeight="1" x14ac:dyDescent="0.15">
      <c r="B27" s="1079"/>
      <c r="C27" s="1080"/>
      <c r="D27" s="768" t="s">
        <v>76</v>
      </c>
      <c r="E27" s="790">
        <v>36900</v>
      </c>
      <c r="F27" s="801"/>
      <c r="G27" s="773">
        <v>36900</v>
      </c>
      <c r="H27" s="711"/>
      <c r="I27" s="865">
        <f>E27-G27</f>
        <v>0</v>
      </c>
      <c r="J27" s="860"/>
      <c r="K27" s="769"/>
    </row>
    <row r="28" spans="1:11" s="793" customFormat="1" ht="24.75" customHeight="1" x14ac:dyDescent="0.15">
      <c r="B28" s="1079"/>
      <c r="C28" s="1080"/>
      <c r="D28" s="768" t="s">
        <v>70</v>
      </c>
      <c r="E28" s="790">
        <v>74076</v>
      </c>
      <c r="F28" s="801"/>
      <c r="G28" s="773">
        <v>74076</v>
      </c>
      <c r="H28" s="711"/>
      <c r="I28" s="865">
        <f>E28-G28</f>
        <v>0</v>
      </c>
      <c r="J28" s="860"/>
      <c r="K28" s="769"/>
    </row>
    <row r="29" spans="1:11" s="793" customFormat="1" ht="24.75" customHeight="1" thickBot="1" x14ac:dyDescent="0.2">
      <c r="B29" s="1081"/>
      <c r="C29" s="1082"/>
      <c r="D29" s="785" t="s">
        <v>77</v>
      </c>
      <c r="E29" s="828">
        <v>360</v>
      </c>
      <c r="F29" s="784"/>
      <c r="G29" s="783">
        <v>8</v>
      </c>
      <c r="H29" s="782"/>
      <c r="I29" s="691"/>
      <c r="J29" s="798"/>
      <c r="K29" s="781"/>
    </row>
    <row r="30" spans="1:11" ht="24.75" customHeight="1" x14ac:dyDescent="0.15">
      <c r="B30" s="1056" t="s">
        <v>78</v>
      </c>
      <c r="C30" s="1057"/>
      <c r="D30" s="220" t="s">
        <v>62</v>
      </c>
      <c r="E30" s="59">
        <f>SUM(E31:E33)</f>
        <v>491500</v>
      </c>
      <c r="F30" s="324">
        <f>ROUND(E30/$E$6*100,2)</f>
        <v>5.22</v>
      </c>
      <c r="G30" s="59">
        <f>SUM(G31:G33)</f>
        <v>491500</v>
      </c>
      <c r="H30" s="324">
        <f>ROUND(G30/$G$6*100, 2)-0.01</f>
        <v>5.88</v>
      </c>
      <c r="I30" s="221"/>
      <c r="J30" s="275"/>
      <c r="K30" s="61"/>
    </row>
    <row r="31" spans="1:11" ht="24.75" customHeight="1" x14ac:dyDescent="0.15">
      <c r="B31" s="1058"/>
      <c r="C31" s="1059"/>
      <c r="D31" s="70" t="s">
        <v>65</v>
      </c>
      <c r="E31" s="71">
        <v>1500</v>
      </c>
      <c r="F31" s="331"/>
      <c r="G31" s="71">
        <v>1500</v>
      </c>
      <c r="H31" s="259"/>
      <c r="I31" s="63"/>
      <c r="J31" s="272"/>
      <c r="K31" s="64"/>
    </row>
    <row r="32" spans="1:11" ht="24.75" customHeight="1" x14ac:dyDescent="0.15">
      <c r="B32" s="1058"/>
      <c r="C32" s="1059"/>
      <c r="D32" s="72" t="s">
        <v>75</v>
      </c>
      <c r="E32" s="68">
        <v>480000</v>
      </c>
      <c r="F32" s="334"/>
      <c r="G32" s="68">
        <v>480000</v>
      </c>
      <c r="H32" s="262"/>
      <c r="I32" s="66"/>
      <c r="J32" s="276"/>
      <c r="K32" s="69"/>
    </row>
    <row r="33" spans="2:11" ht="24.75" customHeight="1" thickBot="1" x14ac:dyDescent="0.2">
      <c r="B33" s="1060"/>
      <c r="C33" s="1061"/>
      <c r="D33" s="77" t="s">
        <v>79</v>
      </c>
      <c r="E33" s="79">
        <v>10000</v>
      </c>
      <c r="F33" s="333"/>
      <c r="G33" s="79">
        <v>10000</v>
      </c>
      <c r="H33" s="261"/>
      <c r="I33" s="80"/>
      <c r="J33" s="274"/>
      <c r="K33" s="81"/>
    </row>
    <row r="34" spans="2:11" ht="24.75" customHeight="1" x14ac:dyDescent="0.15">
      <c r="B34" s="1058" t="s">
        <v>80</v>
      </c>
      <c r="C34" s="1059"/>
      <c r="D34" s="218" t="s">
        <v>62</v>
      </c>
      <c r="E34" s="73">
        <f>SUM(E35:E39)</f>
        <v>194407</v>
      </c>
      <c r="F34" s="324">
        <f>ROUND(E34/$E$6*100,2)</f>
        <v>2.06</v>
      </c>
      <c r="G34" s="73">
        <f>SUM(G35:G39)</f>
        <v>192000</v>
      </c>
      <c r="H34" s="324">
        <f>ROUND(G34/$G$6*100, 2)</f>
        <v>2.2999999999999998</v>
      </c>
      <c r="I34" s="219">
        <f>SUM(I35:I39)</f>
        <v>2407</v>
      </c>
      <c r="J34" s="277">
        <f>I34/G34*100</f>
        <v>1.2536458333333333</v>
      </c>
      <c r="K34" s="214"/>
    </row>
    <row r="35" spans="2:11" ht="24.75" customHeight="1" x14ac:dyDescent="0.15">
      <c r="B35" s="1058"/>
      <c r="C35" s="1059"/>
      <c r="D35" s="70" t="s">
        <v>65</v>
      </c>
      <c r="E35" s="74">
        <f t="shared" ref="E35:E39" si="2">SUM(G35,I35)</f>
        <v>2500</v>
      </c>
      <c r="F35" s="331"/>
      <c r="G35" s="62">
        <v>1500</v>
      </c>
      <c r="H35" s="259"/>
      <c r="I35" s="63">
        <v>1000</v>
      </c>
      <c r="J35" s="272"/>
      <c r="K35" s="64"/>
    </row>
    <row r="36" spans="2:11" ht="24.75" customHeight="1" x14ac:dyDescent="0.15">
      <c r="B36" s="1058"/>
      <c r="C36" s="1059"/>
      <c r="D36" s="75" t="s">
        <v>74</v>
      </c>
      <c r="E36" s="74">
        <f t="shared" si="2"/>
        <v>140000</v>
      </c>
      <c r="F36" s="332"/>
      <c r="G36" s="65">
        <v>140000</v>
      </c>
      <c r="H36" s="260"/>
      <c r="I36" s="66"/>
      <c r="J36" s="273"/>
      <c r="K36" s="67"/>
    </row>
    <row r="37" spans="2:11" ht="24.75" customHeight="1" x14ac:dyDescent="0.15">
      <c r="B37" s="1058"/>
      <c r="C37" s="1059"/>
      <c r="D37" s="72" t="s">
        <v>75</v>
      </c>
      <c r="E37" s="74">
        <f t="shared" si="2"/>
        <v>50000</v>
      </c>
      <c r="F37" s="334"/>
      <c r="G37" s="68">
        <v>50000</v>
      </c>
      <c r="H37" s="262"/>
      <c r="I37" s="66"/>
      <c r="J37" s="276"/>
      <c r="K37" s="69"/>
    </row>
    <row r="38" spans="2:11" ht="24.75" customHeight="1" x14ac:dyDescent="0.15">
      <c r="B38" s="1058"/>
      <c r="C38" s="1059"/>
      <c r="D38" s="72" t="s">
        <v>81</v>
      </c>
      <c r="E38" s="76">
        <f t="shared" si="2"/>
        <v>1407</v>
      </c>
      <c r="F38" s="334"/>
      <c r="G38" s="68"/>
      <c r="H38" s="262"/>
      <c r="I38" s="63">
        <v>1407</v>
      </c>
      <c r="J38" s="276"/>
      <c r="K38" s="69"/>
    </row>
    <row r="39" spans="2:11" ht="24.75" customHeight="1" thickBot="1" x14ac:dyDescent="0.2">
      <c r="B39" s="1060"/>
      <c r="C39" s="1061"/>
      <c r="D39" s="77" t="s">
        <v>82</v>
      </c>
      <c r="E39" s="78">
        <f t="shared" si="2"/>
        <v>500</v>
      </c>
      <c r="F39" s="333"/>
      <c r="G39" s="79">
        <v>500</v>
      </c>
      <c r="H39" s="261"/>
      <c r="I39" s="80"/>
      <c r="J39" s="274"/>
      <c r="K39" s="81"/>
    </row>
    <row r="40" spans="2:11" ht="24.75" customHeight="1" thickBot="1" x14ac:dyDescent="0.2">
      <c r="B40" s="1083" t="s">
        <v>83</v>
      </c>
      <c r="C40" s="1084"/>
      <c r="D40" s="220" t="s">
        <v>62</v>
      </c>
      <c r="E40" s="59">
        <f>SUM(E41:E43)</f>
        <v>789889</v>
      </c>
      <c r="F40" s="324">
        <f>ROUND(E40/$E$6*100,2)</f>
        <v>8.39</v>
      </c>
      <c r="G40" s="59">
        <f>SUM(G41:G43)</f>
        <v>782000</v>
      </c>
      <c r="H40" s="324">
        <f>ROUND(G40/$G$6*100, 2)</f>
        <v>9.3699999999999992</v>
      </c>
      <c r="I40" s="221">
        <f t="shared" ref="I40:I45" si="3">E40-G40</f>
        <v>7889</v>
      </c>
      <c r="J40" s="271">
        <f>I40/G40*100</f>
        <v>1.0088235294117647</v>
      </c>
      <c r="K40" s="61"/>
    </row>
    <row r="41" spans="2:11" ht="24.75" customHeight="1" thickBot="1" x14ac:dyDescent="0.2">
      <c r="B41" s="1083"/>
      <c r="C41" s="1084"/>
      <c r="D41" s="70" t="s">
        <v>65</v>
      </c>
      <c r="E41" s="74">
        <v>2000</v>
      </c>
      <c r="F41" s="331"/>
      <c r="G41" s="62">
        <v>2000</v>
      </c>
      <c r="H41" s="259"/>
      <c r="I41" s="66"/>
      <c r="J41" s="272"/>
      <c r="K41" s="64"/>
    </row>
    <row r="42" spans="2:11" ht="24.75" customHeight="1" thickBot="1" x14ac:dyDescent="0.2">
      <c r="B42" s="1083"/>
      <c r="C42" s="1084"/>
      <c r="D42" s="75" t="s">
        <v>84</v>
      </c>
      <c r="E42" s="82">
        <v>700000</v>
      </c>
      <c r="F42" s="332"/>
      <c r="G42" s="65">
        <v>700000</v>
      </c>
      <c r="H42" s="260"/>
      <c r="I42" s="66"/>
      <c r="J42" s="273"/>
      <c r="K42" s="67"/>
    </row>
    <row r="43" spans="2:11" ht="24.75" customHeight="1" thickBot="1" x14ac:dyDescent="0.2">
      <c r="B43" s="1083"/>
      <c r="C43" s="1084"/>
      <c r="D43" s="77" t="s">
        <v>85</v>
      </c>
      <c r="E43" s="78">
        <v>87889</v>
      </c>
      <c r="F43" s="333"/>
      <c r="G43" s="79">
        <v>80000</v>
      </c>
      <c r="H43" s="261"/>
      <c r="I43" s="80">
        <f t="shared" si="3"/>
        <v>7889</v>
      </c>
      <c r="J43" s="274"/>
      <c r="K43" s="81"/>
    </row>
    <row r="44" spans="2:11" ht="24.75" customHeight="1" x14ac:dyDescent="0.15">
      <c r="B44" s="1085" t="s">
        <v>86</v>
      </c>
      <c r="C44" s="1086"/>
      <c r="D44" s="92" t="s">
        <v>62</v>
      </c>
      <c r="E44" s="93">
        <f>SUM(E45:E49)</f>
        <v>347821</v>
      </c>
      <c r="F44" s="324">
        <f>ROUND(E44/$E$6*100,2)</f>
        <v>3.69</v>
      </c>
      <c r="G44" s="93">
        <f>SUM(G45:G49)</f>
        <v>320000</v>
      </c>
      <c r="H44" s="324">
        <f>ROUND(G44/$G$6*100, 2)</f>
        <v>3.83</v>
      </c>
      <c r="I44" s="60">
        <f t="shared" si="3"/>
        <v>27821</v>
      </c>
      <c r="J44" s="271">
        <f>I44/G44*100</f>
        <v>8.6940624999999994</v>
      </c>
      <c r="K44" s="94"/>
    </row>
    <row r="45" spans="2:11" ht="24.75" customHeight="1" x14ac:dyDescent="0.15">
      <c r="B45" s="1087"/>
      <c r="C45" s="1088"/>
      <c r="D45" s="4" t="s">
        <v>87</v>
      </c>
      <c r="E45" s="83">
        <v>20000</v>
      </c>
      <c r="F45" s="331"/>
      <c r="G45" s="83"/>
      <c r="H45" s="259"/>
      <c r="I45" s="66">
        <f t="shared" si="3"/>
        <v>20000</v>
      </c>
      <c r="J45" s="278"/>
      <c r="K45" s="43"/>
    </row>
    <row r="46" spans="2:11" ht="24.75" customHeight="1" x14ac:dyDescent="0.15">
      <c r="B46" s="1087"/>
      <c r="C46" s="1088"/>
      <c r="D46" s="57" t="s">
        <v>88</v>
      </c>
      <c r="E46" s="62">
        <v>300000</v>
      </c>
      <c r="F46" s="331"/>
      <c r="G46" s="83">
        <v>300000</v>
      </c>
      <c r="H46" s="259"/>
      <c r="I46" s="63"/>
      <c r="J46" s="272"/>
      <c r="K46" s="47"/>
    </row>
    <row r="47" spans="2:11" ht="24.75" customHeight="1" x14ac:dyDescent="0.15">
      <c r="B47" s="1087"/>
      <c r="C47" s="1088"/>
      <c r="D47" s="57" t="s">
        <v>65</v>
      </c>
      <c r="E47" s="65">
        <v>1000</v>
      </c>
      <c r="F47" s="332"/>
      <c r="G47" s="65">
        <v>1000</v>
      </c>
      <c r="H47" s="260"/>
      <c r="I47" s="66"/>
      <c r="J47" s="273"/>
      <c r="K47" s="47"/>
    </row>
    <row r="48" spans="2:11" ht="24.75" customHeight="1" x14ac:dyDescent="0.15">
      <c r="B48" s="1087"/>
      <c r="C48" s="1088"/>
      <c r="D48" s="4" t="s">
        <v>82</v>
      </c>
      <c r="E48" s="65">
        <v>11602</v>
      </c>
      <c r="F48" s="332"/>
      <c r="G48" s="65">
        <v>10000</v>
      </c>
      <c r="H48" s="260"/>
      <c r="I48" s="66">
        <f>E48-G48</f>
        <v>1602</v>
      </c>
      <c r="J48" s="273"/>
      <c r="K48" s="51"/>
    </row>
    <row r="49" spans="2:11" ht="24.75" customHeight="1" thickBot="1" x14ac:dyDescent="0.2">
      <c r="B49" s="1089"/>
      <c r="C49" s="1090"/>
      <c r="D49" s="215" t="s">
        <v>70</v>
      </c>
      <c r="E49" s="222">
        <v>15219</v>
      </c>
      <c r="F49" s="335"/>
      <c r="G49" s="222">
        <v>9000</v>
      </c>
      <c r="H49" s="339"/>
      <c r="I49" s="80">
        <f>E49-G49</f>
        <v>6219</v>
      </c>
      <c r="J49" s="279"/>
      <c r="K49" s="217"/>
    </row>
    <row r="50" spans="2:11" ht="24.75" customHeight="1" x14ac:dyDescent="0.15">
      <c r="B50" s="1058" t="s">
        <v>89</v>
      </c>
      <c r="C50" s="1059"/>
      <c r="D50" s="84" t="s">
        <v>62</v>
      </c>
      <c r="E50" s="85">
        <f>SUM(E51:E56)</f>
        <v>731384</v>
      </c>
      <c r="F50" s="324">
        <f>ROUND(E50/$E$6*100,2)</f>
        <v>7.76</v>
      </c>
      <c r="G50" s="85">
        <f>SUM(G51:G56)</f>
        <v>716850</v>
      </c>
      <c r="H50" s="324">
        <f>ROUND(G50/$G$6*100, 2)</f>
        <v>8.59</v>
      </c>
      <c r="I50" s="86">
        <f>E50-G50</f>
        <v>14534</v>
      </c>
      <c r="J50" s="280">
        <f>I50/G50*100</f>
        <v>2.0274813419822837</v>
      </c>
      <c r="K50" s="87"/>
    </row>
    <row r="51" spans="2:11" ht="24.75" customHeight="1" x14ac:dyDescent="0.15">
      <c r="B51" s="1058"/>
      <c r="C51" s="1059"/>
      <c r="D51" s="54" t="s">
        <v>64</v>
      </c>
      <c r="E51" s="55">
        <v>105000</v>
      </c>
      <c r="F51" s="328"/>
      <c r="G51" s="55">
        <v>105000</v>
      </c>
      <c r="H51" s="256"/>
      <c r="I51" s="56"/>
      <c r="J51" s="269"/>
      <c r="K51" s="43"/>
    </row>
    <row r="52" spans="2:11" ht="24.75" customHeight="1" x14ac:dyDescent="0.15">
      <c r="B52" s="1058"/>
      <c r="C52" s="1059"/>
      <c r="D52" s="57" t="s">
        <v>65</v>
      </c>
      <c r="E52" s="45">
        <v>3600</v>
      </c>
      <c r="F52" s="326"/>
      <c r="G52" s="45">
        <v>3600</v>
      </c>
      <c r="H52" s="254"/>
      <c r="I52" s="46"/>
      <c r="J52" s="267"/>
      <c r="K52" s="47"/>
    </row>
    <row r="53" spans="2:11" ht="24.75" customHeight="1" x14ac:dyDescent="0.15">
      <c r="B53" s="1058"/>
      <c r="C53" s="1059"/>
      <c r="D53" s="57" t="s">
        <v>90</v>
      </c>
      <c r="E53" s="45">
        <v>50000</v>
      </c>
      <c r="F53" s="326"/>
      <c r="G53" s="45">
        <v>50000</v>
      </c>
      <c r="H53" s="254"/>
      <c r="I53" s="46"/>
      <c r="J53" s="267"/>
      <c r="K53" s="47"/>
    </row>
    <row r="54" spans="2:11" ht="24.75" customHeight="1" x14ac:dyDescent="0.15">
      <c r="B54" s="1058"/>
      <c r="C54" s="1059"/>
      <c r="D54" s="57" t="s">
        <v>72</v>
      </c>
      <c r="E54" s="45">
        <v>530000</v>
      </c>
      <c r="F54" s="326"/>
      <c r="G54" s="45">
        <v>530000</v>
      </c>
      <c r="H54" s="254"/>
      <c r="I54" s="46"/>
      <c r="J54" s="267"/>
      <c r="K54" s="47"/>
    </row>
    <row r="55" spans="2:11" ht="24.75" customHeight="1" x14ac:dyDescent="0.15">
      <c r="B55" s="1058"/>
      <c r="C55" s="1059"/>
      <c r="D55" s="57" t="s">
        <v>70</v>
      </c>
      <c r="E55" s="45">
        <v>42576</v>
      </c>
      <c r="F55" s="329"/>
      <c r="G55" s="45">
        <v>28000</v>
      </c>
      <c r="H55" s="257"/>
      <c r="I55" s="46">
        <f t="shared" ref="I55:I56" si="4">E55-G55</f>
        <v>14576</v>
      </c>
      <c r="J55" s="267"/>
      <c r="K55" s="47"/>
    </row>
    <row r="56" spans="2:11" ht="24.75" customHeight="1" thickBot="1" x14ac:dyDescent="0.2">
      <c r="B56" s="1060"/>
      <c r="C56" s="1061"/>
      <c r="D56" s="88" t="s">
        <v>91</v>
      </c>
      <c r="E56" s="89">
        <v>208</v>
      </c>
      <c r="F56" s="336"/>
      <c r="G56" s="89">
        <v>250</v>
      </c>
      <c r="H56" s="263"/>
      <c r="I56" s="90">
        <f t="shared" si="4"/>
        <v>-42</v>
      </c>
      <c r="J56" s="281"/>
      <c r="K56" s="91"/>
    </row>
    <row r="57" spans="2:11" ht="24.75" customHeight="1" x14ac:dyDescent="0.15">
      <c r="B57" s="1085" t="s">
        <v>92</v>
      </c>
      <c r="C57" s="1086"/>
      <c r="D57" s="92" t="s">
        <v>62</v>
      </c>
      <c r="E57" s="93">
        <f>SUM(E58:E59)</f>
        <v>521921</v>
      </c>
      <c r="F57" s="324">
        <f>ROUND(E57/$E$6*100,2)</f>
        <v>5.54</v>
      </c>
      <c r="G57" s="93">
        <f>SUM(G58:G59)</f>
        <v>380000</v>
      </c>
      <c r="H57" s="324">
        <f>ROUND(G57/$G$6*100, 2)</f>
        <v>4.55</v>
      </c>
      <c r="I57" s="60">
        <f>SUM(I58:I59)</f>
        <v>141921</v>
      </c>
      <c r="J57" s="282">
        <f>I57/G57*100</f>
        <v>37.347631578947372</v>
      </c>
      <c r="K57" s="94"/>
    </row>
    <row r="58" spans="2:11" ht="24.75" customHeight="1" x14ac:dyDescent="0.15">
      <c r="B58" s="1087"/>
      <c r="C58" s="1088"/>
      <c r="D58" s="75" t="s">
        <v>84</v>
      </c>
      <c r="E58" s="45">
        <v>380000</v>
      </c>
      <c r="F58" s="326"/>
      <c r="G58" s="45">
        <v>380000</v>
      </c>
      <c r="H58" s="254"/>
      <c r="I58" s="95"/>
      <c r="J58" s="267"/>
      <c r="K58" s="47"/>
    </row>
    <row r="59" spans="2:11" ht="24.75" customHeight="1" thickBot="1" x14ac:dyDescent="0.2">
      <c r="B59" s="1089"/>
      <c r="C59" s="1090"/>
      <c r="D59" s="77" t="s">
        <v>85</v>
      </c>
      <c r="E59" s="96">
        <v>141921</v>
      </c>
      <c r="F59" s="337"/>
      <c r="G59" s="96"/>
      <c r="H59" s="340"/>
      <c r="I59" s="223">
        <f>E59-G59</f>
        <v>141921</v>
      </c>
      <c r="J59" s="283"/>
      <c r="K59" s="97"/>
    </row>
  </sheetData>
  <mergeCells count="17">
    <mergeCell ref="B34:C39"/>
    <mergeCell ref="B40:C43"/>
    <mergeCell ref="B44:C49"/>
    <mergeCell ref="B50:C56"/>
    <mergeCell ref="B57:C59"/>
    <mergeCell ref="I4:J4"/>
    <mergeCell ref="B6:C6"/>
    <mergeCell ref="B30:C33"/>
    <mergeCell ref="B4:C5"/>
    <mergeCell ref="D4:D5"/>
    <mergeCell ref="E4:F4"/>
    <mergeCell ref="G4:H4"/>
    <mergeCell ref="B7:C7"/>
    <mergeCell ref="B8:B21"/>
    <mergeCell ref="C8:C15"/>
    <mergeCell ref="C16:C21"/>
    <mergeCell ref="B22:C29"/>
  </mergeCells>
  <phoneticPr fontId="13" type="noConversion"/>
  <printOptions horizontalCentered="1"/>
  <pageMargins left="0.31496062992125984" right="0.31496062992125984" top="0.98425196850393704" bottom="0.6692913385826772" header="0.39370078740157483" footer="0.39370078740157483"/>
  <pageSetup paperSize="9" scale="90" fitToHeight="0" orientation="landscape" r:id="rId1"/>
  <headerFooter alignWithMargins="0"/>
  <rowBreaks count="3" manualBreakCount="3">
    <brk id="21" max="10" man="1"/>
    <brk id="39" max="10" man="1"/>
    <brk id="56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0"/>
  <sheetViews>
    <sheetView showGridLines="0" view="pageBreakPreview" topLeftCell="A7" zoomScaleNormal="85" zoomScaleSheetLayoutView="100" workbookViewId="0">
      <selection activeCell="D16" sqref="D16"/>
    </sheetView>
  </sheetViews>
  <sheetFormatPr defaultColWidth="8.88671875" defaultRowHeight="24.95" customHeight="1" x14ac:dyDescent="0.15"/>
  <cols>
    <col min="1" max="1" width="8.88671875" style="99" customWidth="1"/>
    <col min="2" max="2" width="20.77734375" style="99" customWidth="1"/>
    <col min="3" max="3" width="14.77734375" style="100" customWidth="1"/>
    <col min="4" max="4" width="14.77734375" style="99" customWidth="1"/>
    <col min="5" max="5" width="12.109375" style="99" customWidth="1"/>
    <col min="6" max="6" width="14.77734375" style="99" customWidth="1"/>
    <col min="7" max="7" width="12.109375" style="99" customWidth="1"/>
    <col min="8" max="8" width="14.77734375" style="99" customWidth="1"/>
    <col min="9" max="10" width="12.109375" style="99" customWidth="1"/>
    <col min="11" max="16384" width="8.88671875" style="99"/>
  </cols>
  <sheetData>
    <row r="1" spans="1:10" ht="24.95" customHeight="1" x14ac:dyDescent="0.15">
      <c r="A1" s="1097" t="s">
        <v>93</v>
      </c>
      <c r="B1" s="1097"/>
      <c r="C1" s="1097"/>
      <c r="D1" s="1097"/>
      <c r="E1" s="1097"/>
      <c r="F1" s="1097"/>
      <c r="G1" s="1097"/>
      <c r="H1" s="1097"/>
      <c r="I1" s="1097"/>
      <c r="J1" s="1097"/>
    </row>
    <row r="2" spans="1:10" ht="19.5" customHeight="1" x14ac:dyDescent="0.15">
      <c r="D2" s="101"/>
      <c r="E2" s="102"/>
      <c r="F2" s="101"/>
      <c r="G2" s="102"/>
      <c r="I2" s="103"/>
    </row>
    <row r="3" spans="1:10" ht="19.5" customHeight="1" thickBot="1" x14ac:dyDescent="0.2">
      <c r="D3" s="104"/>
      <c r="E3" s="105"/>
      <c r="F3" s="104"/>
      <c r="G3" s="102"/>
      <c r="I3" s="103"/>
      <c r="J3" s="14" t="s">
        <v>94</v>
      </c>
    </row>
    <row r="4" spans="1:10" ht="27.95" customHeight="1" x14ac:dyDescent="0.15">
      <c r="A4" s="1062" t="s">
        <v>49</v>
      </c>
      <c r="B4" s="1063"/>
      <c r="C4" s="1066" t="s">
        <v>50</v>
      </c>
      <c r="D4" s="1098" t="s">
        <v>95</v>
      </c>
      <c r="E4" s="1099"/>
      <c r="F4" s="1100" t="s">
        <v>43</v>
      </c>
      <c r="G4" s="1099"/>
      <c r="H4" s="1100" t="s">
        <v>44</v>
      </c>
      <c r="I4" s="1099"/>
      <c r="J4" s="16" t="s">
        <v>54</v>
      </c>
    </row>
    <row r="5" spans="1:10" ht="27.95" customHeight="1" x14ac:dyDescent="0.15">
      <c r="A5" s="1064"/>
      <c r="B5" s="1065"/>
      <c r="C5" s="1067"/>
      <c r="D5" s="17" t="s">
        <v>55</v>
      </c>
      <c r="E5" s="18" t="s">
        <v>56</v>
      </c>
      <c r="F5" s="19" t="s">
        <v>55</v>
      </c>
      <c r="G5" s="20" t="s">
        <v>56</v>
      </c>
      <c r="H5" s="19" t="s">
        <v>57</v>
      </c>
      <c r="I5" s="20" t="s">
        <v>58</v>
      </c>
      <c r="J5" s="21"/>
    </row>
    <row r="6" spans="1:10" s="15" customFormat="1" ht="27.95" customHeight="1" thickBot="1" x14ac:dyDescent="0.2">
      <c r="A6" s="1054" t="s">
        <v>60</v>
      </c>
      <c r="B6" s="1055"/>
      <c r="C6" s="106"/>
      <c r="D6" s="24">
        <f>SUM(D7,D32,D22,D27,D18,D37,D41,D46)</f>
        <v>9420067</v>
      </c>
      <c r="E6" s="341">
        <f>SUM(E7,E32,E22,E27,E18,E37,E41,E46)</f>
        <v>99.989999999999981</v>
      </c>
      <c r="F6" s="107">
        <f>SUM(F7,F32,F22,F27,F18,F37,F41,F46)</f>
        <v>8349008</v>
      </c>
      <c r="G6" s="26">
        <f>SUM(G7,G32,G22,G27,G18,G37,G41,G46)+0.1</f>
        <v>100.0672257858658</v>
      </c>
      <c r="H6" s="25">
        <f t="shared" ref="H6:H18" si="0">D6-F6</f>
        <v>1071059</v>
      </c>
      <c r="I6" s="26">
        <f>H6/F6*100</f>
        <v>12.828577958004111</v>
      </c>
      <c r="J6" s="108"/>
    </row>
    <row r="7" spans="1:10" ht="27.95" customHeight="1" thickTop="1" x14ac:dyDescent="0.15">
      <c r="A7" s="1101" t="s">
        <v>96</v>
      </c>
      <c r="B7" s="1102"/>
      <c r="C7" s="109"/>
      <c r="D7" s="110">
        <f>D8+D13</f>
        <v>3847403</v>
      </c>
      <c r="E7" s="321">
        <f>E8+E13</f>
        <v>40.832628826313012</v>
      </c>
      <c r="F7" s="111">
        <v>2971268</v>
      </c>
      <c r="G7" s="299">
        <f>G8+G13-0.1</f>
        <v>35.588275876607135</v>
      </c>
      <c r="H7" s="112">
        <f t="shared" si="0"/>
        <v>876135</v>
      </c>
      <c r="I7" s="305">
        <f>H7/F7*100</f>
        <v>29.486905927031827</v>
      </c>
      <c r="J7" s="113"/>
    </row>
    <row r="8" spans="1:10" ht="27.95" customHeight="1" x14ac:dyDescent="0.15">
      <c r="A8" s="114"/>
      <c r="B8" s="1103" t="s">
        <v>97</v>
      </c>
      <c r="C8" s="115" t="s">
        <v>62</v>
      </c>
      <c r="D8" s="116">
        <f>SUM(D9:D12)</f>
        <v>1757183</v>
      </c>
      <c r="E8" s="284">
        <f>D8/$D$6*100-0.01</f>
        <v>18.643614671742778</v>
      </c>
      <c r="F8" s="117">
        <v>1678000</v>
      </c>
      <c r="G8" s="299">
        <f>F8/$F$6*100</f>
        <v>20.098196097069255</v>
      </c>
      <c r="H8" s="118">
        <f t="shared" si="0"/>
        <v>79183</v>
      </c>
      <c r="I8" s="306">
        <f>H8/F8*100</f>
        <v>4.718891537544696</v>
      </c>
      <c r="J8" s="119"/>
    </row>
    <row r="9" spans="1:10" ht="27.95" customHeight="1" x14ac:dyDescent="0.15">
      <c r="A9" s="114"/>
      <c r="B9" s="1104"/>
      <c r="C9" s="120" t="s">
        <v>6</v>
      </c>
      <c r="D9" s="121">
        <f>1209088+33577+4000+41606</f>
        <v>1288271</v>
      </c>
      <c r="E9" s="285"/>
      <c r="F9" s="122">
        <v>1209088</v>
      </c>
      <c r="G9" s="300"/>
      <c r="H9" s="123">
        <f t="shared" si="0"/>
        <v>79183</v>
      </c>
      <c r="I9" s="307"/>
      <c r="J9" s="124"/>
    </row>
    <row r="10" spans="1:10" ht="27.95" customHeight="1" x14ac:dyDescent="0.15">
      <c r="A10" s="114"/>
      <c r="B10" s="1104"/>
      <c r="C10" s="125" t="s">
        <v>98</v>
      </c>
      <c r="D10" s="126">
        <v>18720</v>
      </c>
      <c r="E10" s="286"/>
      <c r="F10" s="127">
        <v>18720</v>
      </c>
      <c r="G10" s="301"/>
      <c r="H10" s="128"/>
      <c r="I10" s="308"/>
      <c r="J10" s="129"/>
    </row>
    <row r="11" spans="1:10" ht="27.95" customHeight="1" x14ac:dyDescent="0.15">
      <c r="A11" s="114"/>
      <c r="B11" s="1104"/>
      <c r="C11" s="125" t="s">
        <v>20</v>
      </c>
      <c r="D11" s="130">
        <v>416929</v>
      </c>
      <c r="E11" s="286"/>
      <c r="F11" s="127">
        <v>416929</v>
      </c>
      <c r="G11" s="301"/>
      <c r="H11" s="131"/>
      <c r="I11" s="308"/>
      <c r="J11" s="129"/>
    </row>
    <row r="12" spans="1:10" ht="27.95" customHeight="1" x14ac:dyDescent="0.15">
      <c r="A12" s="114"/>
      <c r="B12" s="1105"/>
      <c r="C12" s="132" t="s">
        <v>99</v>
      </c>
      <c r="D12" s="133">
        <v>33263</v>
      </c>
      <c r="E12" s="287"/>
      <c r="F12" s="134">
        <v>33263</v>
      </c>
      <c r="G12" s="302"/>
      <c r="H12" s="135"/>
      <c r="I12" s="309"/>
      <c r="J12" s="136"/>
    </row>
    <row r="13" spans="1:10" ht="27.95" customHeight="1" x14ac:dyDescent="0.15">
      <c r="A13" s="114"/>
      <c r="B13" s="1103" t="s">
        <v>100</v>
      </c>
      <c r="C13" s="137" t="s">
        <v>62</v>
      </c>
      <c r="D13" s="138">
        <f>D14+D15+D16+D17</f>
        <v>2090220</v>
      </c>
      <c r="E13" s="288">
        <f>D13/$D$6*100</f>
        <v>22.189014154570238</v>
      </c>
      <c r="F13" s="139">
        <v>1293268</v>
      </c>
      <c r="G13" s="303">
        <f>F13/$F$6*100+0.1</f>
        <v>15.590079779537879</v>
      </c>
      <c r="H13" s="140">
        <f t="shared" si="0"/>
        <v>796952</v>
      </c>
      <c r="I13" s="310">
        <f>H13/F13*100</f>
        <v>61.623112920137203</v>
      </c>
      <c r="J13" s="141"/>
    </row>
    <row r="14" spans="1:10" ht="27.95" customHeight="1" x14ac:dyDescent="0.15">
      <c r="A14" s="114"/>
      <c r="B14" s="1104"/>
      <c r="C14" s="142" t="s">
        <v>6</v>
      </c>
      <c r="D14" s="143">
        <f>655304+650000+146952</f>
        <v>1452256</v>
      </c>
      <c r="E14" s="297"/>
      <c r="F14" s="144">
        <v>655304</v>
      </c>
      <c r="G14" s="347"/>
      <c r="H14" s="145">
        <f t="shared" si="0"/>
        <v>796952</v>
      </c>
      <c r="I14" s="311"/>
      <c r="J14" s="146"/>
    </row>
    <row r="15" spans="1:10" ht="27.95" customHeight="1" x14ac:dyDescent="0.15">
      <c r="A15" s="114"/>
      <c r="B15" s="1104"/>
      <c r="C15" s="125" t="s">
        <v>98</v>
      </c>
      <c r="D15" s="147">
        <v>5202</v>
      </c>
      <c r="E15" s="286"/>
      <c r="F15" s="127">
        <v>5202</v>
      </c>
      <c r="G15" s="347"/>
      <c r="H15" s="128"/>
      <c r="I15" s="308"/>
      <c r="J15" s="129"/>
    </row>
    <row r="16" spans="1:10" ht="27.95" customHeight="1" x14ac:dyDescent="0.15">
      <c r="A16" s="114"/>
      <c r="B16" s="1104"/>
      <c r="C16" s="125" t="s">
        <v>20</v>
      </c>
      <c r="D16" s="130">
        <v>604312</v>
      </c>
      <c r="E16" s="286"/>
      <c r="F16" s="127">
        <v>604312</v>
      </c>
      <c r="G16" s="301"/>
      <c r="H16" s="131"/>
      <c r="I16" s="308"/>
      <c r="J16" s="129"/>
    </row>
    <row r="17" spans="1:10" ht="27.95" customHeight="1" thickBot="1" x14ac:dyDescent="0.2">
      <c r="A17" s="224"/>
      <c r="B17" s="1106"/>
      <c r="C17" s="158" t="s">
        <v>99</v>
      </c>
      <c r="D17" s="225">
        <v>28450</v>
      </c>
      <c r="E17" s="342"/>
      <c r="F17" s="169">
        <v>28450</v>
      </c>
      <c r="G17" s="348"/>
      <c r="H17" s="170"/>
      <c r="I17" s="312"/>
      <c r="J17" s="159"/>
    </row>
    <row r="18" spans="1:10" s="982" customFormat="1" ht="27.95" customHeight="1" x14ac:dyDescent="0.15">
      <c r="A18" s="1107" t="s">
        <v>101</v>
      </c>
      <c r="B18" s="1108"/>
      <c r="C18" s="762" t="s">
        <v>102</v>
      </c>
      <c r="D18" s="795">
        <f>SUM(D19:D21)</f>
        <v>2495742</v>
      </c>
      <c r="E18" s="730">
        <f>D18/$D$6*100</f>
        <v>26.493887994639532</v>
      </c>
      <c r="F18" s="688">
        <v>2495390</v>
      </c>
      <c r="G18" s="730">
        <f>F18/$F$6*100</f>
        <v>29.888461000396692</v>
      </c>
      <c r="H18" s="831">
        <f t="shared" si="0"/>
        <v>352</v>
      </c>
      <c r="I18" s="702">
        <f>H18/F18*100</f>
        <v>1.410601148517867E-2</v>
      </c>
      <c r="J18" s="722"/>
    </row>
    <row r="19" spans="1:10" s="982" customFormat="1" ht="27.95" customHeight="1" x14ac:dyDescent="0.15">
      <c r="A19" s="1109"/>
      <c r="B19" s="1110"/>
      <c r="C19" s="766" t="s">
        <v>6</v>
      </c>
      <c r="D19" s="757">
        <v>1960006</v>
      </c>
      <c r="E19" s="700"/>
      <c r="F19" s="867">
        <v>1959654</v>
      </c>
      <c r="G19" s="850"/>
      <c r="H19" s="861">
        <v>-195724</v>
      </c>
      <c r="I19" s="856"/>
      <c r="J19" s="772"/>
    </row>
    <row r="20" spans="1:10" s="982" customFormat="1" ht="27.95" customHeight="1" x14ac:dyDescent="0.15">
      <c r="A20" s="1109"/>
      <c r="B20" s="1110"/>
      <c r="C20" s="767" t="s">
        <v>20</v>
      </c>
      <c r="D20" s="776">
        <v>515736</v>
      </c>
      <c r="E20" s="802"/>
      <c r="F20" s="808">
        <v>515736</v>
      </c>
      <c r="G20" s="789"/>
      <c r="H20" s="852"/>
      <c r="I20" s="747"/>
      <c r="J20" s="731"/>
    </row>
    <row r="21" spans="1:10" s="982" customFormat="1" ht="27.95" customHeight="1" thickBot="1" x14ac:dyDescent="0.2">
      <c r="A21" s="1109"/>
      <c r="B21" s="1110"/>
      <c r="C21" s="767" t="s">
        <v>99</v>
      </c>
      <c r="D21" s="776">
        <f t="shared" ref="D21" si="1">F21+H21</f>
        <v>20000</v>
      </c>
      <c r="E21" s="802"/>
      <c r="F21" s="808">
        <v>20000</v>
      </c>
      <c r="G21" s="789"/>
      <c r="H21" s="852"/>
      <c r="I21" s="747"/>
      <c r="J21" s="731"/>
    </row>
    <row r="22" spans="1:10" ht="27.95" customHeight="1" x14ac:dyDescent="0.15">
      <c r="A22" s="1091" t="s">
        <v>103</v>
      </c>
      <c r="B22" s="1092"/>
      <c r="C22" s="233" t="s">
        <v>62</v>
      </c>
      <c r="D22" s="227">
        <v>491500</v>
      </c>
      <c r="E22" s="289">
        <f>D22/$D$6*100</f>
        <v>5.2175849704678319</v>
      </c>
      <c r="F22" s="227">
        <v>491500</v>
      </c>
      <c r="G22" s="252">
        <f>ROUND(F22/$F$6*100, 3)</f>
        <v>5.8869999999999996</v>
      </c>
      <c r="H22" s="234"/>
      <c r="I22" s="317"/>
      <c r="J22" s="161"/>
    </row>
    <row r="23" spans="1:10" ht="27.95" customHeight="1" x14ac:dyDescent="0.15">
      <c r="A23" s="1093"/>
      <c r="B23" s="1094"/>
      <c r="C23" s="153" t="s">
        <v>6</v>
      </c>
      <c r="D23" s="144">
        <v>150521</v>
      </c>
      <c r="E23" s="343"/>
      <c r="F23" s="147">
        <v>150521</v>
      </c>
      <c r="G23" s="343"/>
      <c r="H23" s="154"/>
      <c r="I23" s="311"/>
      <c r="J23" s="146"/>
    </row>
    <row r="24" spans="1:10" ht="27.95" customHeight="1" x14ac:dyDescent="0.15">
      <c r="A24" s="1093"/>
      <c r="B24" s="1094"/>
      <c r="C24" s="153" t="s">
        <v>104</v>
      </c>
      <c r="D24" s="155">
        <v>773</v>
      </c>
      <c r="E24" s="344"/>
      <c r="F24" s="147">
        <v>773</v>
      </c>
      <c r="G24" s="344"/>
      <c r="H24" s="154"/>
      <c r="I24" s="306"/>
      <c r="J24" s="119"/>
    </row>
    <row r="25" spans="1:10" ht="27.95" customHeight="1" x14ac:dyDescent="0.15">
      <c r="A25" s="1093"/>
      <c r="B25" s="1094"/>
      <c r="C25" s="156" t="s">
        <v>20</v>
      </c>
      <c r="D25" s="134">
        <v>297006</v>
      </c>
      <c r="E25" s="345"/>
      <c r="F25" s="147">
        <v>297006</v>
      </c>
      <c r="G25" s="345"/>
      <c r="H25" s="154"/>
      <c r="I25" s="309"/>
      <c r="J25" s="136"/>
    </row>
    <row r="26" spans="1:10" ht="27.95" customHeight="1" thickBot="1" x14ac:dyDescent="0.2">
      <c r="A26" s="1095"/>
      <c r="B26" s="1096"/>
      <c r="C26" s="235" t="s">
        <v>99</v>
      </c>
      <c r="D26" s="169">
        <v>43200</v>
      </c>
      <c r="E26" s="346"/>
      <c r="F26" s="231">
        <v>43200</v>
      </c>
      <c r="G26" s="346"/>
      <c r="H26" s="170"/>
      <c r="I26" s="312"/>
      <c r="J26" s="159"/>
    </row>
    <row r="27" spans="1:10" ht="27.95" customHeight="1" x14ac:dyDescent="0.15">
      <c r="A27" s="1111" t="s">
        <v>105</v>
      </c>
      <c r="B27" s="1112"/>
      <c r="C27" s="236" t="s">
        <v>62</v>
      </c>
      <c r="D27" s="226">
        <f>SUM(D28:D31)</f>
        <v>194407</v>
      </c>
      <c r="E27" s="289">
        <f>D27/$D$6*100</f>
        <v>2.0637538989903148</v>
      </c>
      <c r="F27" s="226">
        <v>192000</v>
      </c>
      <c r="G27" s="289">
        <f>ROUND(F27/$F$6,3)*100</f>
        <v>2.2999999999999998</v>
      </c>
      <c r="H27" s="228">
        <f>SUM(H28:H31)</f>
        <v>2407</v>
      </c>
      <c r="I27" s="313">
        <f>H27/F27*100</f>
        <v>1.2536458333333333</v>
      </c>
      <c r="J27" s="161"/>
    </row>
    <row r="28" spans="1:10" ht="27.95" customHeight="1" x14ac:dyDescent="0.15">
      <c r="A28" s="1113"/>
      <c r="B28" s="1114"/>
      <c r="C28" s="142" t="s">
        <v>6</v>
      </c>
      <c r="D28" s="151">
        <f>SUM(F28,H28)</f>
        <v>130512</v>
      </c>
      <c r="E28" s="290"/>
      <c r="F28" s="152">
        <v>130512</v>
      </c>
      <c r="G28" s="349"/>
      <c r="H28" s="145"/>
      <c r="I28" s="314"/>
      <c r="J28" s="146"/>
    </row>
    <row r="29" spans="1:10" ht="27.95" customHeight="1" x14ac:dyDescent="0.15">
      <c r="A29" s="1113"/>
      <c r="B29" s="1114"/>
      <c r="C29" s="142" t="s">
        <v>106</v>
      </c>
      <c r="D29" s="151">
        <f t="shared" ref="D29:D31" si="2">SUM(F29,H29)</f>
        <v>3309</v>
      </c>
      <c r="E29" s="291"/>
      <c r="F29" s="152">
        <v>902</v>
      </c>
      <c r="G29" s="352"/>
      <c r="H29" s="145">
        <v>2407</v>
      </c>
      <c r="I29" s="318"/>
      <c r="J29" s="119"/>
    </row>
    <row r="30" spans="1:10" ht="27.95" customHeight="1" x14ac:dyDescent="0.15">
      <c r="A30" s="1113"/>
      <c r="B30" s="1114"/>
      <c r="C30" s="125" t="s">
        <v>20</v>
      </c>
      <c r="D30" s="151">
        <f t="shared" si="2"/>
        <v>49086</v>
      </c>
      <c r="E30" s="292"/>
      <c r="F30" s="152">
        <v>49086</v>
      </c>
      <c r="G30" s="353"/>
      <c r="H30" s="145"/>
      <c r="I30" s="319"/>
      <c r="J30" s="136"/>
    </row>
    <row r="31" spans="1:10" ht="27.95" customHeight="1" thickBot="1" x14ac:dyDescent="0.2">
      <c r="A31" s="1115"/>
      <c r="B31" s="1116"/>
      <c r="C31" s="158" t="s">
        <v>99</v>
      </c>
      <c r="D31" s="231">
        <f t="shared" si="2"/>
        <v>11500</v>
      </c>
      <c r="E31" s="293"/>
      <c r="F31" s="231">
        <v>11500</v>
      </c>
      <c r="G31" s="351"/>
      <c r="H31" s="232"/>
      <c r="I31" s="316"/>
      <c r="J31" s="159"/>
    </row>
    <row r="32" spans="1:10" ht="27.95" customHeight="1" x14ac:dyDescent="0.15">
      <c r="A32" s="1111" t="s">
        <v>107</v>
      </c>
      <c r="B32" s="1112"/>
      <c r="C32" s="236" t="s">
        <v>62</v>
      </c>
      <c r="D32" s="237">
        <f>D33+D34+D35+D36</f>
        <v>789889</v>
      </c>
      <c r="E32" s="289">
        <f>D32/$D$6*100</f>
        <v>8.3851739058756163</v>
      </c>
      <c r="F32" s="238">
        <f>F33+F34+F35+F36</f>
        <v>782000</v>
      </c>
      <c r="G32" s="304">
        <f>ROUND(F32/$F$6*100, 3)</f>
        <v>9.3659999999999997</v>
      </c>
      <c r="H32" s="234">
        <f t="shared" ref="H32:H33" si="3">D32-F32</f>
        <v>7889</v>
      </c>
      <c r="I32" s="317">
        <f>H32/F32*100</f>
        <v>1.0088235294117647</v>
      </c>
      <c r="J32" s="161"/>
    </row>
    <row r="33" spans="1:10" ht="27.95" customHeight="1" x14ac:dyDescent="0.15">
      <c r="A33" s="1113"/>
      <c r="B33" s="1114"/>
      <c r="C33" s="142" t="s">
        <v>6</v>
      </c>
      <c r="D33" s="144">
        <v>370585</v>
      </c>
      <c r="E33" s="297"/>
      <c r="F33" s="122">
        <v>362785</v>
      </c>
      <c r="G33" s="347"/>
      <c r="H33" s="154">
        <f t="shared" si="3"/>
        <v>7800</v>
      </c>
      <c r="I33" s="311"/>
      <c r="J33" s="146"/>
    </row>
    <row r="34" spans="1:10" ht="27.95" customHeight="1" x14ac:dyDescent="0.15">
      <c r="A34" s="1113"/>
      <c r="B34" s="1114"/>
      <c r="C34" s="125" t="s">
        <v>98</v>
      </c>
      <c r="D34" s="157">
        <v>89</v>
      </c>
      <c r="E34" s="286"/>
      <c r="F34" s="157"/>
      <c r="G34" s="301"/>
      <c r="H34" s="131">
        <v>89</v>
      </c>
      <c r="I34" s="308"/>
      <c r="J34" s="129"/>
    </row>
    <row r="35" spans="1:10" ht="27.95" customHeight="1" x14ac:dyDescent="0.15">
      <c r="A35" s="1113"/>
      <c r="B35" s="1114"/>
      <c r="C35" s="125" t="s">
        <v>20</v>
      </c>
      <c r="D35" s="127">
        <v>356215</v>
      </c>
      <c r="E35" s="286"/>
      <c r="F35" s="127">
        <v>356215</v>
      </c>
      <c r="G35" s="301"/>
      <c r="H35" s="131"/>
      <c r="I35" s="308"/>
      <c r="J35" s="129"/>
    </row>
    <row r="36" spans="1:10" ht="27.95" customHeight="1" thickBot="1" x14ac:dyDescent="0.2">
      <c r="A36" s="1115"/>
      <c r="B36" s="1116"/>
      <c r="C36" s="158" t="s">
        <v>99</v>
      </c>
      <c r="D36" s="169">
        <v>63000</v>
      </c>
      <c r="E36" s="342"/>
      <c r="F36" s="169">
        <v>63000</v>
      </c>
      <c r="G36" s="348"/>
      <c r="H36" s="170"/>
      <c r="I36" s="312"/>
      <c r="J36" s="159"/>
    </row>
    <row r="37" spans="1:10" ht="27.95" customHeight="1" x14ac:dyDescent="0.15">
      <c r="A37" s="1117" t="s">
        <v>86</v>
      </c>
      <c r="B37" s="1118"/>
      <c r="C37" s="160" t="s">
        <v>62</v>
      </c>
      <c r="D37" s="227">
        <f>SUM(D38:D40)</f>
        <v>347821</v>
      </c>
      <c r="E37" s="289">
        <f>D37/$D$6*100</f>
        <v>3.6923410417356903</v>
      </c>
      <c r="F37" s="226">
        <v>320000</v>
      </c>
      <c r="G37" s="289">
        <f>ROUND(F37/$F$6,3)*100</f>
        <v>3.8</v>
      </c>
      <c r="H37" s="228">
        <f>SUM(H38:H40)</f>
        <v>27821</v>
      </c>
      <c r="I37" s="313">
        <f>H37/F37*100</f>
        <v>8.6940624999999994</v>
      </c>
      <c r="J37" s="161"/>
    </row>
    <row r="38" spans="1:10" ht="27.95" customHeight="1" x14ac:dyDescent="0.15">
      <c r="A38" s="1119"/>
      <c r="B38" s="1120"/>
      <c r="C38" s="148" t="s">
        <v>6</v>
      </c>
      <c r="D38" s="143">
        <v>151021</v>
      </c>
      <c r="E38" s="294"/>
      <c r="F38" s="149">
        <v>123200</v>
      </c>
      <c r="G38" s="349"/>
      <c r="H38" s="123">
        <f>D38-F38</f>
        <v>27821</v>
      </c>
      <c r="I38" s="314"/>
      <c r="J38" s="146"/>
    </row>
    <row r="39" spans="1:10" ht="27.95" customHeight="1" x14ac:dyDescent="0.15">
      <c r="A39" s="1119"/>
      <c r="B39" s="1120"/>
      <c r="C39" s="150" t="s">
        <v>20</v>
      </c>
      <c r="D39" s="126">
        <f t="shared" ref="D39:D40" si="4">F39+H39</f>
        <v>178800</v>
      </c>
      <c r="E39" s="295"/>
      <c r="F39" s="147">
        <v>178800</v>
      </c>
      <c r="G39" s="350"/>
      <c r="H39" s="128"/>
      <c r="I39" s="315"/>
      <c r="J39" s="129"/>
    </row>
    <row r="40" spans="1:10" ht="27.95" customHeight="1" thickBot="1" x14ac:dyDescent="0.2">
      <c r="A40" s="1121"/>
      <c r="B40" s="1122"/>
      <c r="C40" s="229" t="s">
        <v>108</v>
      </c>
      <c r="D40" s="230">
        <f t="shared" si="4"/>
        <v>18000</v>
      </c>
      <c r="E40" s="296"/>
      <c r="F40" s="231">
        <v>18000</v>
      </c>
      <c r="G40" s="351"/>
      <c r="H40" s="232"/>
      <c r="I40" s="316"/>
      <c r="J40" s="159"/>
    </row>
    <row r="41" spans="1:10" ht="27.95" customHeight="1" x14ac:dyDescent="0.15">
      <c r="A41" s="1123" t="s">
        <v>109</v>
      </c>
      <c r="B41" s="1124"/>
      <c r="C41" s="236" t="s">
        <v>62</v>
      </c>
      <c r="D41" s="239">
        <f>SUM(D42:D45)</f>
        <v>731384</v>
      </c>
      <c r="E41" s="289">
        <f>D41/$D$6*100</f>
        <v>7.7641061364000912</v>
      </c>
      <c r="F41" s="237">
        <f>SUM(F42:F45)</f>
        <v>716850</v>
      </c>
      <c r="G41" s="252">
        <f>F41/$F$6*100</f>
        <v>8.5860499834231803</v>
      </c>
      <c r="H41" s="240">
        <f t="shared" ref="H41" si="5">D41-F41</f>
        <v>14534</v>
      </c>
      <c r="I41" s="317">
        <f>H41/F41*100</f>
        <v>2.0274813419822837</v>
      </c>
      <c r="J41" s="161"/>
    </row>
    <row r="42" spans="1:10" ht="27.95" customHeight="1" x14ac:dyDescent="0.15">
      <c r="A42" s="1125"/>
      <c r="B42" s="1126"/>
      <c r="C42" s="120" t="s">
        <v>6</v>
      </c>
      <c r="D42" s="162">
        <f>F42+H42</f>
        <v>357915</v>
      </c>
      <c r="E42" s="285"/>
      <c r="F42" s="122">
        <v>343381</v>
      </c>
      <c r="G42" s="300"/>
      <c r="H42" s="163">
        <v>14534</v>
      </c>
      <c r="I42" s="307"/>
      <c r="J42" s="124"/>
    </row>
    <row r="43" spans="1:10" ht="27.95" customHeight="1" x14ac:dyDescent="0.15">
      <c r="A43" s="1125"/>
      <c r="B43" s="1126"/>
      <c r="C43" s="125" t="s">
        <v>98</v>
      </c>
      <c r="D43" s="130">
        <f>F43+H43</f>
        <v>5000</v>
      </c>
      <c r="E43" s="286"/>
      <c r="F43" s="127">
        <v>5000</v>
      </c>
      <c r="G43" s="301"/>
      <c r="H43" s="164"/>
      <c r="I43" s="308"/>
      <c r="J43" s="129"/>
    </row>
    <row r="44" spans="1:10" ht="27.95" customHeight="1" x14ac:dyDescent="0.15">
      <c r="A44" s="1125"/>
      <c r="B44" s="1126"/>
      <c r="C44" s="125" t="s">
        <v>20</v>
      </c>
      <c r="D44" s="130">
        <f>F44+H44</f>
        <v>335469</v>
      </c>
      <c r="E44" s="286"/>
      <c r="F44" s="127">
        <v>335469</v>
      </c>
      <c r="G44" s="301"/>
      <c r="H44" s="164"/>
      <c r="I44" s="308"/>
      <c r="J44" s="129"/>
    </row>
    <row r="45" spans="1:10" ht="27.95" customHeight="1" thickBot="1" x14ac:dyDescent="0.2">
      <c r="A45" s="1127"/>
      <c r="B45" s="1128"/>
      <c r="C45" s="158" t="s">
        <v>99</v>
      </c>
      <c r="D45" s="225">
        <f>F45+H45</f>
        <v>33000</v>
      </c>
      <c r="E45" s="342"/>
      <c r="F45" s="169">
        <v>33000</v>
      </c>
      <c r="G45" s="348"/>
      <c r="H45" s="241"/>
      <c r="I45" s="312"/>
      <c r="J45" s="159"/>
    </row>
    <row r="46" spans="1:10" ht="27.95" customHeight="1" x14ac:dyDescent="0.15">
      <c r="A46" s="1129" t="s">
        <v>92</v>
      </c>
      <c r="B46" s="1130"/>
      <c r="C46" s="236" t="s">
        <v>62</v>
      </c>
      <c r="D46" s="239">
        <f>SUM(D47:D50)</f>
        <v>521921</v>
      </c>
      <c r="E46" s="289">
        <f>D46/$D$6*100</f>
        <v>5.5405232255779069</v>
      </c>
      <c r="F46" s="237">
        <v>380000</v>
      </c>
      <c r="G46" s="252">
        <f>F46/$F$6*100</f>
        <v>4.5514389254388066</v>
      </c>
      <c r="H46" s="234">
        <f>SUM(H47:H50)</f>
        <v>141921</v>
      </c>
      <c r="I46" s="320">
        <f>H46/F46*100</f>
        <v>37.347631578947372</v>
      </c>
      <c r="J46" s="161"/>
    </row>
    <row r="47" spans="1:10" ht="27.95" customHeight="1" x14ac:dyDescent="0.15">
      <c r="A47" s="1131"/>
      <c r="B47" s="1132"/>
      <c r="C47" s="142" t="s">
        <v>6</v>
      </c>
      <c r="D47" s="165">
        <f>F47+H47</f>
        <v>261508</v>
      </c>
      <c r="E47" s="297"/>
      <c r="F47" s="144">
        <v>192736</v>
      </c>
      <c r="G47" s="347"/>
      <c r="H47" s="166">
        <v>68772</v>
      </c>
      <c r="I47" s="311"/>
      <c r="J47" s="146"/>
    </row>
    <row r="48" spans="1:10" ht="27.95" customHeight="1" x14ac:dyDescent="0.15">
      <c r="A48" s="1131"/>
      <c r="B48" s="1132"/>
      <c r="C48" s="142" t="s">
        <v>110</v>
      </c>
      <c r="D48" s="165">
        <f>F48+H48</f>
        <v>5206</v>
      </c>
      <c r="E48" s="297"/>
      <c r="F48" s="144">
        <v>2711</v>
      </c>
      <c r="G48" s="347"/>
      <c r="H48" s="131">
        <v>2495</v>
      </c>
      <c r="I48" s="311"/>
      <c r="J48" s="146"/>
    </row>
    <row r="49" spans="1:10" ht="27.95" customHeight="1" x14ac:dyDescent="0.15">
      <c r="A49" s="1131"/>
      <c r="B49" s="1132"/>
      <c r="C49" s="125" t="s">
        <v>20</v>
      </c>
      <c r="D49" s="167">
        <f>F49+H49</f>
        <v>236207</v>
      </c>
      <c r="E49" s="286"/>
      <c r="F49" s="127">
        <v>165553</v>
      </c>
      <c r="G49" s="301"/>
      <c r="H49" s="131">
        <v>70654</v>
      </c>
      <c r="I49" s="308"/>
      <c r="J49" s="129"/>
    </row>
    <row r="50" spans="1:10" ht="27.95" customHeight="1" thickBot="1" x14ac:dyDescent="0.2">
      <c r="A50" s="1133"/>
      <c r="B50" s="1134"/>
      <c r="C50" s="158" t="s">
        <v>99</v>
      </c>
      <c r="D50" s="168">
        <f>F50+H50</f>
        <v>19000</v>
      </c>
      <c r="E50" s="298"/>
      <c r="F50" s="169">
        <v>19000</v>
      </c>
      <c r="G50" s="348"/>
      <c r="H50" s="170"/>
      <c r="I50" s="312"/>
      <c r="J50" s="159"/>
    </row>
  </sheetData>
  <mergeCells count="17">
    <mergeCell ref="A27:B31"/>
    <mergeCell ref="A32:B36"/>
    <mergeCell ref="A37:B40"/>
    <mergeCell ref="A41:B45"/>
    <mergeCell ref="A46:B50"/>
    <mergeCell ref="A22:B26"/>
    <mergeCell ref="A1:J1"/>
    <mergeCell ref="A4:B5"/>
    <mergeCell ref="C4:C5"/>
    <mergeCell ref="D4:E4"/>
    <mergeCell ref="F4:G4"/>
    <mergeCell ref="H4:I4"/>
    <mergeCell ref="A6:B6"/>
    <mergeCell ref="A7:B7"/>
    <mergeCell ref="B8:B12"/>
    <mergeCell ref="B13:B17"/>
    <mergeCell ref="A18:B21"/>
  </mergeCells>
  <phoneticPr fontId="13" type="noConversion"/>
  <printOptions horizontalCentered="1"/>
  <pageMargins left="0.31496062992125984" right="0.31496062992125984" top="0.98425196850393704" bottom="0.6692913385826772" header="0.39370078740157483" footer="0.39370078740157483"/>
  <pageSetup paperSize="9" scale="78" fitToHeight="0" orientation="landscape" r:id="rId1"/>
  <headerFooter alignWithMargins="0"/>
  <rowBreaks count="2" manualBreakCount="2">
    <brk id="21" max="9" man="1"/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14"/>
  <sheetViews>
    <sheetView showGridLines="0" view="pageBreakPreview" zoomScale="85" zoomScaleNormal="100" zoomScaleSheetLayoutView="85" workbookViewId="0">
      <selection activeCell="F10" sqref="F10"/>
    </sheetView>
  </sheetViews>
  <sheetFormatPr defaultRowHeight="24.75" customHeight="1" x14ac:dyDescent="0.15"/>
  <cols>
    <col min="1" max="4" width="5" style="189" customWidth="1"/>
    <col min="5" max="5" width="26.21875" style="189" customWidth="1"/>
    <col min="6" max="7" width="13.5546875" style="189" customWidth="1"/>
    <col min="8" max="8" width="12.109375" style="189" customWidth="1"/>
    <col min="9" max="19" width="5.77734375" style="189" customWidth="1"/>
    <col min="20" max="20" width="11.21875" style="189" customWidth="1"/>
  </cols>
  <sheetData>
    <row r="1" spans="1:20" ht="24.75" customHeight="1" x14ac:dyDescent="0.15">
      <c r="A1" s="1135" t="s">
        <v>111</v>
      </c>
      <c r="B1" s="1135"/>
      <c r="C1" s="1135"/>
      <c r="D1" s="1135"/>
      <c r="E1" s="1135"/>
      <c r="F1" s="1135"/>
      <c r="G1" s="1135"/>
      <c r="H1" s="1135"/>
      <c r="I1" s="1135"/>
      <c r="J1" s="1135"/>
      <c r="K1" s="1135"/>
      <c r="L1" s="1135"/>
      <c r="M1" s="1135"/>
      <c r="N1" s="1135"/>
      <c r="O1" s="1135"/>
      <c r="P1" s="1135"/>
      <c r="Q1" s="1135"/>
      <c r="R1" s="1135"/>
      <c r="S1" s="1135"/>
      <c r="T1" s="1135"/>
    </row>
    <row r="2" spans="1:20" ht="24.75" customHeight="1" x14ac:dyDescent="0.15">
      <c r="A2" s="171"/>
      <c r="B2" s="172"/>
      <c r="C2" s="172"/>
      <c r="D2" s="172"/>
      <c r="E2" s="172"/>
      <c r="F2" s="173"/>
      <c r="G2" s="174"/>
      <c r="H2" s="175"/>
      <c r="I2" s="176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5"/>
    </row>
    <row r="3" spans="1:20" ht="24.75" customHeight="1" thickBot="1" x14ac:dyDescent="0.2">
      <c r="A3" s="171" t="s">
        <v>112</v>
      </c>
      <c r="B3" s="172"/>
      <c r="C3" s="172"/>
      <c r="D3" s="172"/>
      <c r="E3" s="172"/>
      <c r="F3" s="175"/>
      <c r="G3" s="175"/>
      <c r="H3" s="175"/>
      <c r="I3" s="177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8" t="s">
        <v>94</v>
      </c>
    </row>
    <row r="4" spans="1:20" ht="24.75" customHeight="1" x14ac:dyDescent="0.15">
      <c r="A4" s="1136" t="s">
        <v>1</v>
      </c>
      <c r="B4" s="1137"/>
      <c r="C4" s="1137"/>
      <c r="D4" s="1137"/>
      <c r="E4" s="1138"/>
      <c r="F4" s="1139" t="s">
        <v>24</v>
      </c>
      <c r="G4" s="1140"/>
      <c r="H4" s="1140"/>
      <c r="I4" s="1140"/>
      <c r="J4" s="1140"/>
      <c r="K4" s="1140"/>
      <c r="L4" s="1140"/>
      <c r="M4" s="1140"/>
      <c r="N4" s="1140"/>
      <c r="O4" s="1140"/>
      <c r="P4" s="1140"/>
      <c r="Q4" s="1140"/>
      <c r="R4" s="1140"/>
      <c r="S4" s="1140"/>
      <c r="T4" s="1141"/>
    </row>
    <row r="5" spans="1:20" ht="24.75" customHeight="1" x14ac:dyDescent="0.15">
      <c r="A5" s="1142" t="s">
        <v>2</v>
      </c>
      <c r="B5" s="1143"/>
      <c r="C5" s="1143"/>
      <c r="D5" s="1143"/>
      <c r="E5" s="1144"/>
      <c r="F5" s="179" t="s">
        <v>3</v>
      </c>
      <c r="G5" s="180" t="s">
        <v>113</v>
      </c>
      <c r="H5" s="181" t="s">
        <v>44</v>
      </c>
      <c r="I5" s="1145" t="s">
        <v>4</v>
      </c>
      <c r="J5" s="1146"/>
      <c r="K5" s="1146"/>
      <c r="L5" s="1146"/>
      <c r="M5" s="1146"/>
      <c r="N5" s="1146"/>
      <c r="O5" s="1146"/>
      <c r="P5" s="1146"/>
      <c r="Q5" s="1146"/>
      <c r="R5" s="1146"/>
      <c r="S5" s="1146"/>
      <c r="T5" s="1147"/>
    </row>
    <row r="6" spans="1:20" ht="24.75" customHeight="1" thickBot="1" x14ac:dyDescent="0.2">
      <c r="A6" s="182" t="s">
        <v>30</v>
      </c>
      <c r="B6" s="183"/>
      <c r="C6" s="183"/>
      <c r="D6" s="183"/>
      <c r="E6" s="184"/>
      <c r="F6" s="185">
        <f>F7</f>
        <v>2495742</v>
      </c>
      <c r="G6" s="185">
        <f>G7</f>
        <v>2495390</v>
      </c>
      <c r="H6" s="186">
        <f>F6-G6</f>
        <v>352</v>
      </c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8"/>
    </row>
    <row r="7" spans="1:20" s="899" customFormat="1" ht="24.75" customHeight="1" x14ac:dyDescent="0.15">
      <c r="A7" s="687" t="s">
        <v>101</v>
      </c>
      <c r="B7" s="1002"/>
      <c r="C7" s="1002"/>
      <c r="D7" s="1003"/>
      <c r="E7" s="1004"/>
      <c r="F7" s="788">
        <f t="shared" ref="F7" si="0">G7+H7</f>
        <v>2495742</v>
      </c>
      <c r="G7" s="787">
        <v>2495390</v>
      </c>
      <c r="H7" s="786">
        <f>H8</f>
        <v>352</v>
      </c>
      <c r="I7" s="1005" t="s">
        <v>5</v>
      </c>
      <c r="J7" s="1006"/>
      <c r="K7" s="1006"/>
      <c r="L7" s="1006"/>
      <c r="M7" s="1006"/>
      <c r="N7" s="1006"/>
      <c r="O7" s="1006"/>
      <c r="P7" s="1006"/>
      <c r="Q7" s="1006"/>
      <c r="R7" s="1006"/>
      <c r="S7" s="1006"/>
      <c r="T7" s="765"/>
    </row>
    <row r="8" spans="1:20" s="899" customFormat="1" ht="24.75" customHeight="1" x14ac:dyDescent="0.15">
      <c r="A8" s="771"/>
      <c r="B8" s="851" t="s">
        <v>114</v>
      </c>
      <c r="C8" s="858"/>
      <c r="D8" s="733"/>
      <c r="E8" s="819"/>
      <c r="F8" s="799">
        <f t="shared" ref="F8:F9" si="1">G8+H8</f>
        <v>74436</v>
      </c>
      <c r="G8" s="820">
        <v>74084</v>
      </c>
      <c r="H8" s="740">
        <f>H9</f>
        <v>352</v>
      </c>
      <c r="I8" s="689"/>
      <c r="J8" s="770"/>
      <c r="K8" s="770"/>
      <c r="L8" s="837"/>
      <c r="M8" s="775"/>
      <c r="N8" s="775"/>
      <c r="O8" s="775"/>
      <c r="P8" s="775"/>
      <c r="Q8" s="775"/>
      <c r="R8" s="690"/>
      <c r="S8" s="775"/>
      <c r="T8" s="844"/>
    </row>
    <row r="9" spans="1:20" s="899" customFormat="1" ht="24.75" customHeight="1" x14ac:dyDescent="0.15">
      <c r="A9" s="771"/>
      <c r="B9" s="1007"/>
      <c r="C9" s="851" t="s">
        <v>115</v>
      </c>
      <c r="D9" s="858"/>
      <c r="E9" s="864"/>
      <c r="F9" s="799">
        <f t="shared" si="1"/>
        <v>74436</v>
      </c>
      <c r="G9" s="820">
        <v>74084</v>
      </c>
      <c r="H9" s="854">
        <f>H10</f>
        <v>352</v>
      </c>
      <c r="I9" s="770"/>
      <c r="J9" s="770"/>
      <c r="K9" s="770"/>
      <c r="L9" s="837"/>
      <c r="M9" s="775"/>
      <c r="N9" s="775"/>
      <c r="O9" s="775"/>
      <c r="P9" s="775"/>
      <c r="Q9" s="775"/>
      <c r="R9" s="690"/>
      <c r="S9" s="775"/>
      <c r="T9" s="844"/>
    </row>
    <row r="10" spans="1:20" s="899" customFormat="1" ht="24.75" customHeight="1" x14ac:dyDescent="0.15">
      <c r="A10" s="771"/>
      <c r="B10" s="1007"/>
      <c r="C10" s="1007"/>
      <c r="D10" s="1013" t="s">
        <v>222</v>
      </c>
      <c r="E10" s="1014"/>
      <c r="F10" s="741">
        <f>G10+H10</f>
        <v>360</v>
      </c>
      <c r="G10" s="1012">
        <v>8</v>
      </c>
      <c r="H10" s="1027">
        <f>T10</f>
        <v>352</v>
      </c>
      <c r="I10" s="1015"/>
      <c r="J10" s="1016"/>
      <c r="K10" s="1016"/>
      <c r="L10" s="1016"/>
      <c r="M10" s="1016"/>
      <c r="N10" s="1016"/>
      <c r="O10" s="1016"/>
      <c r="P10" s="1016"/>
      <c r="Q10" s="1016"/>
      <c r="R10" s="1016"/>
      <c r="S10" s="1016"/>
      <c r="T10" s="862">
        <v>352</v>
      </c>
    </row>
    <row r="11" spans="1:20" s="899" customFormat="1" ht="24.75" customHeight="1" x14ac:dyDescent="0.15">
      <c r="A11" s="771"/>
      <c r="B11" s="1007"/>
      <c r="C11" s="1007"/>
      <c r="D11" s="1017"/>
      <c r="E11" s="1008" t="s">
        <v>223</v>
      </c>
      <c r="F11" s="1025">
        <v>180</v>
      </c>
      <c r="G11" s="1009">
        <v>4</v>
      </c>
      <c r="H11" s="1026">
        <v>176</v>
      </c>
      <c r="I11" s="1010" t="s">
        <v>15</v>
      </c>
      <c r="J11" s="1011"/>
      <c r="K11" s="1011"/>
      <c r="L11" s="1011"/>
      <c r="M11" s="1011"/>
      <c r="N11" s="1011"/>
      <c r="O11" s="1011"/>
      <c r="P11" s="1011"/>
      <c r="Q11" s="1011"/>
      <c r="R11" s="1011"/>
      <c r="S11" s="1011"/>
      <c r="T11" s="866">
        <v>176</v>
      </c>
    </row>
    <row r="12" spans="1:20" s="899" customFormat="1" ht="24.75" customHeight="1" x14ac:dyDescent="0.15">
      <c r="A12" s="771"/>
      <c r="B12" s="1007"/>
      <c r="C12" s="1007"/>
      <c r="D12" s="1017"/>
      <c r="E12" s="1018"/>
      <c r="F12" s="1012"/>
      <c r="G12" s="1019"/>
      <c r="H12" s="1028"/>
      <c r="I12" s="1020" t="s">
        <v>226</v>
      </c>
      <c r="J12" s="1020"/>
      <c r="K12" s="1020"/>
      <c r="L12" s="1020"/>
      <c r="M12" s="1020"/>
      <c r="N12" s="1020"/>
      <c r="O12" s="1020"/>
      <c r="P12" s="1020"/>
      <c r="Q12" s="1020"/>
      <c r="R12" s="1020"/>
      <c r="S12" s="1020"/>
      <c r="T12" s="756">
        <v>176</v>
      </c>
    </row>
    <row r="13" spans="1:20" s="899" customFormat="1" ht="24.75" customHeight="1" x14ac:dyDescent="0.15">
      <c r="A13" s="771"/>
      <c r="B13" s="1007"/>
      <c r="C13" s="1007"/>
      <c r="D13" s="1007"/>
      <c r="E13" s="1021" t="s">
        <v>224</v>
      </c>
      <c r="F13" s="1032">
        <v>180</v>
      </c>
      <c r="G13" s="1022">
        <v>4</v>
      </c>
      <c r="H13" s="1029">
        <v>176</v>
      </c>
      <c r="I13" s="1023" t="s">
        <v>15</v>
      </c>
      <c r="J13" s="1024"/>
      <c r="K13" s="1024"/>
      <c r="L13" s="1024"/>
      <c r="M13" s="1024"/>
      <c r="N13" s="1024"/>
      <c r="O13" s="1024"/>
      <c r="P13" s="1024"/>
      <c r="Q13" s="1024"/>
      <c r="R13" s="1024"/>
      <c r="S13" s="1024"/>
      <c r="T13" s="835">
        <v>176</v>
      </c>
    </row>
    <row r="14" spans="1:20" ht="24.75" customHeight="1" thickBot="1" x14ac:dyDescent="0.2">
      <c r="A14" s="810"/>
      <c r="B14" s="809"/>
      <c r="C14" s="859"/>
      <c r="D14" s="809"/>
      <c r="E14" s="692"/>
      <c r="F14" s="736"/>
      <c r="G14" s="833"/>
      <c r="H14" s="855"/>
      <c r="I14" s="853" t="s">
        <v>225</v>
      </c>
      <c r="J14" s="853"/>
      <c r="K14" s="853"/>
      <c r="L14" s="853"/>
      <c r="M14" s="853"/>
      <c r="N14" s="853"/>
      <c r="O14" s="853"/>
      <c r="P14" s="853"/>
      <c r="Q14" s="853"/>
      <c r="R14" s="853"/>
      <c r="S14" s="853"/>
      <c r="T14" s="779">
        <v>176</v>
      </c>
    </row>
  </sheetData>
  <mergeCells count="5">
    <mergeCell ref="A1:T1"/>
    <mergeCell ref="A4:E4"/>
    <mergeCell ref="F4:T4"/>
    <mergeCell ref="A5:E5"/>
    <mergeCell ref="I5:T5"/>
  </mergeCells>
  <phoneticPr fontId="13" type="noConversion"/>
  <printOptions horizontalCentered="1"/>
  <pageMargins left="0.31496062992125984" right="0.31496062992125984" top="0.55118110236220474" bottom="0.35433070866141736" header="0.31496062992125984" footer="0.31496062992125984"/>
  <pageSetup paperSize="9" scale="62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C182"/>
  <sheetViews>
    <sheetView showGridLines="0" tabSelected="1" topLeftCell="B1" zoomScale="85" zoomScaleNormal="85" zoomScaleSheetLayoutView="70" workbookViewId="0">
      <pane ySplit="6" topLeftCell="A40" activePane="bottomLeft" state="frozen"/>
      <selection activeCell="H7" sqref="H7"/>
      <selection pane="bottomLeft" activeCell="G78" sqref="G78"/>
    </sheetView>
  </sheetViews>
  <sheetFormatPr defaultColWidth="8.77734375" defaultRowHeight="13.5" x14ac:dyDescent="0.15"/>
  <cols>
    <col min="1" max="4" width="5" style="402" customWidth="1"/>
    <col min="5" max="5" width="4.88671875" style="402" customWidth="1"/>
    <col min="6" max="6" width="5.77734375" style="402" customWidth="1"/>
    <col min="7" max="7" width="24.21875" style="402" customWidth="1"/>
    <col min="8" max="8" width="8.77734375" style="969" customWidth="1"/>
    <col min="9" max="9" width="15.33203125" style="969" customWidth="1"/>
    <col min="10" max="10" width="14.6640625" style="969" customWidth="1"/>
    <col min="11" max="11" width="13.77734375" style="969" customWidth="1"/>
    <col min="12" max="14" width="6" style="969" customWidth="1"/>
    <col min="15" max="15" width="10.6640625" style="969" customWidth="1"/>
    <col min="16" max="16" width="11.44140625" style="969" customWidth="1"/>
    <col min="17" max="17" width="10.77734375" style="969" customWidth="1"/>
    <col min="18" max="18" width="13.33203125" style="969" customWidth="1"/>
    <col min="19" max="19" width="12.21875" style="969" customWidth="1"/>
    <col min="20" max="20" width="10.77734375" style="969" customWidth="1"/>
    <col min="21" max="24" width="6" style="969" customWidth="1"/>
    <col min="25" max="25" width="11.21875" style="969" customWidth="1"/>
    <col min="26" max="26" width="8.77734375" style="969"/>
    <col min="27" max="27" width="10" style="969" bestFit="1" customWidth="1"/>
    <col min="28" max="28" width="9.109375" style="969" bestFit="1" customWidth="1"/>
    <col min="29" max="29" width="10" style="969" bestFit="1" customWidth="1"/>
    <col min="30" max="16384" width="8.77734375" style="969"/>
  </cols>
  <sheetData>
    <row r="1" spans="1:25" ht="36.75" customHeight="1" x14ac:dyDescent="0.15">
      <c r="A1" s="1148" t="s">
        <v>117</v>
      </c>
      <c r="B1" s="1148"/>
      <c r="C1" s="1148"/>
      <c r="D1" s="1148"/>
      <c r="E1" s="1148"/>
      <c r="F1" s="1148"/>
      <c r="G1" s="1148"/>
      <c r="H1" s="1148"/>
      <c r="I1" s="1148"/>
      <c r="J1" s="1148"/>
      <c r="K1" s="1148"/>
      <c r="L1" s="1148"/>
      <c r="M1" s="1148"/>
      <c r="N1" s="1148"/>
      <c r="O1" s="1148"/>
      <c r="P1" s="1148"/>
      <c r="Q1" s="1148"/>
      <c r="R1" s="1148"/>
      <c r="S1" s="1148"/>
      <c r="T1" s="1148"/>
      <c r="U1" s="1148"/>
      <c r="V1" s="1148"/>
      <c r="W1" s="1148"/>
      <c r="X1" s="1148"/>
      <c r="Y1" s="1148"/>
    </row>
    <row r="2" spans="1:25" ht="24.75" customHeight="1" x14ac:dyDescent="0.15">
      <c r="A2" s="190"/>
      <c r="B2" s="191"/>
      <c r="C2" s="191"/>
      <c r="D2" s="191"/>
      <c r="E2" s="192"/>
      <c r="F2" s="192"/>
      <c r="G2" s="191"/>
      <c r="H2" s="193"/>
      <c r="I2" s="194"/>
      <c r="J2" s="195"/>
      <c r="K2" s="196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7"/>
      <c r="W2" s="198"/>
      <c r="X2" s="199"/>
      <c r="Y2" s="194"/>
    </row>
    <row r="3" spans="1:25" ht="24.75" customHeight="1" thickBot="1" x14ac:dyDescent="0.2">
      <c r="A3" s="200" t="s">
        <v>112</v>
      </c>
      <c r="B3" s="201"/>
      <c r="C3" s="191"/>
      <c r="D3" s="191"/>
      <c r="E3" s="192"/>
      <c r="F3" s="192"/>
      <c r="G3" s="202"/>
      <c r="H3" s="203"/>
      <c r="I3" s="194"/>
      <c r="J3" s="204"/>
      <c r="K3" s="205"/>
      <c r="L3" s="197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7"/>
      <c r="X3" s="206"/>
      <c r="Y3" s="208" t="s">
        <v>118</v>
      </c>
    </row>
    <row r="4" spans="1:25" ht="24.75" customHeight="1" x14ac:dyDescent="0.15">
      <c r="A4" s="1149" t="s">
        <v>1</v>
      </c>
      <c r="B4" s="1150"/>
      <c r="C4" s="1150"/>
      <c r="D4" s="1150"/>
      <c r="E4" s="1150"/>
      <c r="F4" s="1150"/>
      <c r="G4" s="1150"/>
      <c r="H4" s="209"/>
      <c r="I4" s="1151" t="s">
        <v>24</v>
      </c>
      <c r="J4" s="1151"/>
      <c r="K4" s="1151"/>
      <c r="L4" s="1151"/>
      <c r="M4" s="1151"/>
      <c r="N4" s="1151"/>
      <c r="O4" s="1151"/>
      <c r="P4" s="1151"/>
      <c r="Q4" s="1151"/>
      <c r="R4" s="1151"/>
      <c r="S4" s="1151"/>
      <c r="T4" s="1151"/>
      <c r="U4" s="1151"/>
      <c r="V4" s="1151"/>
      <c r="W4" s="1151"/>
      <c r="X4" s="1151"/>
      <c r="Y4" s="1152"/>
    </row>
    <row r="5" spans="1:25" ht="24.75" customHeight="1" x14ac:dyDescent="0.15">
      <c r="A5" s="210" t="s">
        <v>25</v>
      </c>
      <c r="B5" s="211" t="s">
        <v>26</v>
      </c>
      <c r="C5" s="211" t="s">
        <v>27</v>
      </c>
      <c r="D5" s="212" t="s">
        <v>28</v>
      </c>
      <c r="E5" s="1153" t="s">
        <v>119</v>
      </c>
      <c r="F5" s="1154"/>
      <c r="G5" s="1155"/>
      <c r="H5" s="560" t="s">
        <v>29</v>
      </c>
      <c r="I5" s="213" t="s">
        <v>3</v>
      </c>
      <c r="J5" s="213" t="s">
        <v>113</v>
      </c>
      <c r="K5" s="213" t="s">
        <v>45</v>
      </c>
      <c r="L5" s="1156" t="s">
        <v>4</v>
      </c>
      <c r="M5" s="1157"/>
      <c r="N5" s="1157"/>
      <c r="O5" s="1157"/>
      <c r="P5" s="1157"/>
      <c r="Q5" s="1157"/>
      <c r="R5" s="1157"/>
      <c r="S5" s="1157"/>
      <c r="T5" s="1157"/>
      <c r="U5" s="1157"/>
      <c r="V5" s="1157"/>
      <c r="W5" s="1157"/>
      <c r="X5" s="1157"/>
      <c r="Y5" s="1158"/>
    </row>
    <row r="6" spans="1:25" ht="24.75" customHeight="1" thickBot="1" x14ac:dyDescent="0.2">
      <c r="A6" s="242" t="s">
        <v>6</v>
      </c>
      <c r="B6" s="243"/>
      <c r="C6" s="243"/>
      <c r="D6" s="243"/>
      <c r="E6" s="243"/>
      <c r="F6" s="243"/>
      <c r="G6" s="244"/>
      <c r="H6" s="245"/>
      <c r="I6" s="246">
        <f>J6+K6</f>
        <v>2495742</v>
      </c>
      <c r="J6" s="247">
        <f>J7</f>
        <v>2495390</v>
      </c>
      <c r="K6" s="248">
        <f>K7</f>
        <v>352</v>
      </c>
      <c r="L6" s="249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1"/>
    </row>
    <row r="7" spans="1:25" s="941" customFormat="1" ht="24.75" customHeight="1" x14ac:dyDescent="0.15">
      <c r="A7" s="977"/>
      <c r="B7" s="735" t="s">
        <v>73</v>
      </c>
      <c r="C7" s="824"/>
      <c r="D7" s="824"/>
      <c r="E7" s="780"/>
      <c r="F7" s="752"/>
      <c r="G7" s="729"/>
      <c r="H7" s="701"/>
      <c r="I7" s="728">
        <f t="shared" ref="I7" si="0">J7+K7</f>
        <v>2495742</v>
      </c>
      <c r="J7" s="797">
        <v>2495390</v>
      </c>
      <c r="K7" s="794">
        <f>K8+K90</f>
        <v>352</v>
      </c>
      <c r="L7" s="815"/>
      <c r="M7" s="712"/>
      <c r="N7" s="712"/>
      <c r="O7" s="712"/>
      <c r="P7" s="750"/>
      <c r="Q7" s="750"/>
      <c r="R7" s="712"/>
      <c r="S7" s="712"/>
      <c r="T7" s="712"/>
      <c r="U7" s="712"/>
      <c r="V7" s="712"/>
      <c r="W7" s="712"/>
      <c r="X7" s="712"/>
      <c r="Y7" s="857"/>
    </row>
    <row r="8" spans="1:25" s="941" customFormat="1" ht="24.75" customHeight="1" x14ac:dyDescent="0.15">
      <c r="A8" s="354"/>
      <c r="B8" s="355"/>
      <c r="C8" s="358" t="s">
        <v>126</v>
      </c>
      <c r="D8" s="359"/>
      <c r="E8" s="359"/>
      <c r="F8" s="359"/>
      <c r="G8" s="360"/>
      <c r="H8" s="565"/>
      <c r="I8" s="570">
        <f>J8+K8</f>
        <v>1826816</v>
      </c>
      <c r="J8" s="566">
        <v>1826464</v>
      </c>
      <c r="K8" s="481">
        <f>K9+K34+K38+K53+K75+K57+K87+K91+K95+K99+K103+K107+K111+K115+K119+K123</f>
        <v>352</v>
      </c>
      <c r="L8" s="567"/>
      <c r="M8" s="364"/>
      <c r="N8" s="364"/>
      <c r="O8" s="364"/>
      <c r="P8" s="364"/>
      <c r="Q8" s="365"/>
      <c r="R8" s="366"/>
      <c r="S8" s="364"/>
      <c r="T8" s="366"/>
      <c r="U8" s="366"/>
      <c r="V8" s="364"/>
      <c r="W8" s="364"/>
      <c r="X8" s="366"/>
      <c r="Y8" s="568"/>
    </row>
    <row r="9" spans="1:25" s="941" customFormat="1" ht="24.75" customHeight="1" x14ac:dyDescent="0.15">
      <c r="A9" s="354"/>
      <c r="B9" s="355"/>
      <c r="C9" s="569" t="s">
        <v>5</v>
      </c>
      <c r="D9" s="404" t="s">
        <v>169</v>
      </c>
      <c r="E9" s="405"/>
      <c r="F9" s="405"/>
      <c r="G9" s="406"/>
      <c r="H9" s="407"/>
      <c r="I9" s="570">
        <f>J9+K9</f>
        <v>262335</v>
      </c>
      <c r="J9" s="571">
        <v>262336</v>
      </c>
      <c r="K9" s="481">
        <f>K10</f>
        <v>-1</v>
      </c>
      <c r="L9" s="572"/>
      <c r="M9" s="573"/>
      <c r="N9" s="573"/>
      <c r="O9" s="573"/>
      <c r="P9" s="573"/>
      <c r="Q9" s="574"/>
      <c r="R9" s="573"/>
      <c r="S9" s="573"/>
      <c r="T9" s="573" t="s">
        <v>23</v>
      </c>
      <c r="U9" s="573"/>
      <c r="V9" s="573"/>
      <c r="W9" s="573"/>
      <c r="X9" s="573"/>
      <c r="Y9" s="575"/>
    </row>
    <row r="10" spans="1:25" s="941" customFormat="1" ht="24.75" customHeight="1" x14ac:dyDescent="0.15">
      <c r="A10" s="354"/>
      <c r="B10" s="355"/>
      <c r="C10" s="569"/>
      <c r="D10" s="576" t="s">
        <v>5</v>
      </c>
      <c r="E10" s="577" t="s">
        <v>120</v>
      </c>
      <c r="F10" s="578"/>
      <c r="G10" s="579" t="s">
        <v>7</v>
      </c>
      <c r="H10" s="580"/>
      <c r="I10" s="570">
        <f>J10+K10</f>
        <v>262335</v>
      </c>
      <c r="J10" s="581">
        <v>262336</v>
      </c>
      <c r="K10" s="481">
        <f>K11+K13+K15+K17+K19+K21+K27++K30+K32</f>
        <v>-1</v>
      </c>
      <c r="L10" s="582" t="s">
        <v>5</v>
      </c>
      <c r="M10" s="583"/>
      <c r="N10" s="583"/>
      <c r="O10" s="583"/>
      <c r="P10" s="583"/>
      <c r="Q10" s="584"/>
      <c r="R10" s="583"/>
      <c r="S10" s="583"/>
      <c r="T10" s="583"/>
      <c r="U10" s="583"/>
      <c r="V10" s="583"/>
      <c r="W10" s="583"/>
      <c r="X10" s="583"/>
      <c r="Y10" s="585"/>
    </row>
    <row r="11" spans="1:25" s="941" customFormat="1" ht="24.75" customHeight="1" x14ac:dyDescent="0.15">
      <c r="A11" s="354"/>
      <c r="B11" s="403"/>
      <c r="C11" s="569"/>
      <c r="D11" s="586"/>
      <c r="E11" s="587" t="s">
        <v>8</v>
      </c>
      <c r="F11" s="418" t="s">
        <v>10</v>
      </c>
      <c r="G11" s="588" t="s">
        <v>11</v>
      </c>
      <c r="H11" s="589"/>
      <c r="I11" s="570">
        <f>J11+K11</f>
        <v>2800</v>
      </c>
      <c r="J11" s="590">
        <v>2000</v>
      </c>
      <c r="K11" s="481">
        <f>Y11</f>
        <v>800</v>
      </c>
      <c r="L11" s="591" t="s">
        <v>116</v>
      </c>
      <c r="M11" s="592"/>
      <c r="N11" s="592"/>
      <c r="O11" s="592"/>
      <c r="P11" s="592"/>
      <c r="Q11" s="593"/>
      <c r="R11" s="592"/>
      <c r="S11" s="592"/>
      <c r="T11" s="592"/>
      <c r="U11" s="592"/>
      <c r="V11" s="592"/>
      <c r="W11" s="592"/>
      <c r="X11" s="592"/>
      <c r="Y11" s="594">
        <f>SUM(Y12:Y12)</f>
        <v>800</v>
      </c>
    </row>
    <row r="12" spans="1:25" s="941" customFormat="1" ht="24.75" customHeight="1" x14ac:dyDescent="0.15">
      <c r="A12" s="354"/>
      <c r="B12" s="355"/>
      <c r="C12" s="569"/>
      <c r="D12" s="595"/>
      <c r="E12" s="596"/>
      <c r="F12" s="597"/>
      <c r="G12" s="598"/>
      <c r="H12" s="599"/>
      <c r="I12" s="600"/>
      <c r="J12" s="601"/>
      <c r="K12" s="602"/>
      <c r="L12" s="603" t="s">
        <v>170</v>
      </c>
      <c r="M12" s="604"/>
      <c r="N12" s="604"/>
      <c r="O12" s="604"/>
      <c r="P12" s="604"/>
      <c r="Q12" s="605">
        <v>40000</v>
      </c>
      <c r="R12" s="573" t="s">
        <v>9</v>
      </c>
      <c r="S12" s="604">
        <v>2</v>
      </c>
      <c r="T12" s="573" t="s">
        <v>171</v>
      </c>
      <c r="U12" s="573" t="s">
        <v>9</v>
      </c>
      <c r="V12" s="604">
        <v>10</v>
      </c>
      <c r="W12" s="604" t="s">
        <v>172</v>
      </c>
      <c r="X12" s="573" t="s">
        <v>0</v>
      </c>
      <c r="Y12" s="606">
        <f>INT(Q12*S12*V12/1000)</f>
        <v>800</v>
      </c>
    </row>
    <row r="13" spans="1:25" s="941" customFormat="1" ht="24.75" customHeight="1" x14ac:dyDescent="0.15">
      <c r="A13" s="354"/>
      <c r="B13" s="355"/>
      <c r="C13" s="569"/>
      <c r="D13" s="595"/>
      <c r="E13" s="587" t="s">
        <v>8</v>
      </c>
      <c r="F13" s="659">
        <v>206</v>
      </c>
      <c r="G13" s="607" t="s">
        <v>12</v>
      </c>
      <c r="H13" s="608"/>
      <c r="I13" s="570">
        <f>J13+K13</f>
        <v>1000</v>
      </c>
      <c r="J13" s="590">
        <v>1160</v>
      </c>
      <c r="K13" s="481">
        <f>Y13</f>
        <v>-160</v>
      </c>
      <c r="L13" s="591" t="s">
        <v>116</v>
      </c>
      <c r="M13" s="592"/>
      <c r="N13" s="592"/>
      <c r="O13" s="592"/>
      <c r="P13" s="593"/>
      <c r="Q13" s="593"/>
      <c r="R13" s="592"/>
      <c r="S13" s="592"/>
      <c r="T13" s="592"/>
      <c r="U13" s="592"/>
      <c r="V13" s="592"/>
      <c r="W13" s="592"/>
      <c r="X13" s="592"/>
      <c r="Y13" s="594">
        <f>SUM(Y14:Y14)</f>
        <v>-160</v>
      </c>
    </row>
    <row r="14" spans="1:25" s="941" customFormat="1" ht="24.75" customHeight="1" x14ac:dyDescent="0.15">
      <c r="A14" s="354"/>
      <c r="B14" s="355"/>
      <c r="C14" s="569"/>
      <c r="D14" s="595"/>
      <c r="E14" s="596"/>
      <c r="F14" s="597"/>
      <c r="G14" s="609"/>
      <c r="H14" s="599"/>
      <c r="I14" s="600"/>
      <c r="J14" s="601"/>
      <c r="K14" s="610"/>
      <c r="L14" s="611" t="s">
        <v>173</v>
      </c>
      <c r="M14" s="612"/>
      <c r="N14" s="612"/>
      <c r="O14" s="612"/>
      <c r="P14" s="613"/>
      <c r="Q14" s="613"/>
      <c r="R14" s="613"/>
      <c r="S14" s="605">
        <v>80000</v>
      </c>
      <c r="T14" s="605"/>
      <c r="U14" s="614" t="s">
        <v>9</v>
      </c>
      <c r="V14" s="612">
        <v>2</v>
      </c>
      <c r="W14" s="612" t="s">
        <v>174</v>
      </c>
      <c r="X14" s="614" t="s">
        <v>0</v>
      </c>
      <c r="Y14" s="615">
        <f>-INT(S14*V14/1000)</f>
        <v>-160</v>
      </c>
    </row>
    <row r="15" spans="1:25" s="941" customFormat="1" ht="24.75" customHeight="1" x14ac:dyDescent="0.15">
      <c r="A15" s="354"/>
      <c r="B15" s="355"/>
      <c r="C15" s="569"/>
      <c r="D15" s="595"/>
      <c r="E15" s="587" t="s">
        <v>8</v>
      </c>
      <c r="F15" s="659">
        <v>208</v>
      </c>
      <c r="G15" s="616" t="s">
        <v>17</v>
      </c>
      <c r="H15" s="617"/>
      <c r="I15" s="570">
        <f>J15+K15</f>
        <v>8960</v>
      </c>
      <c r="J15" s="618">
        <v>8260</v>
      </c>
      <c r="K15" s="481">
        <f>Y15</f>
        <v>700</v>
      </c>
      <c r="L15" s="619" t="s">
        <v>116</v>
      </c>
      <c r="M15" s="620"/>
      <c r="N15" s="620"/>
      <c r="O15" s="620"/>
      <c r="P15" s="621"/>
      <c r="Q15" s="621"/>
      <c r="R15" s="622"/>
      <c r="S15" s="620"/>
      <c r="T15" s="620"/>
      <c r="U15" s="620"/>
      <c r="V15" s="620"/>
      <c r="W15" s="620"/>
      <c r="X15" s="622"/>
      <c r="Y15" s="623">
        <f>SUM(Y16:Y16)</f>
        <v>700</v>
      </c>
    </row>
    <row r="16" spans="1:25" s="941" customFormat="1" ht="24.75" customHeight="1" x14ac:dyDescent="0.15">
      <c r="A16" s="354"/>
      <c r="B16" s="355"/>
      <c r="C16" s="569"/>
      <c r="D16" s="595"/>
      <c r="E16" s="624"/>
      <c r="F16" s="625"/>
      <c r="G16" s="626"/>
      <c r="H16" s="627"/>
      <c r="I16" s="628"/>
      <c r="J16" s="629"/>
      <c r="K16" s="410"/>
      <c r="L16" s="630" t="s">
        <v>175</v>
      </c>
      <c r="M16" s="631"/>
      <c r="N16" s="631"/>
      <c r="O16" s="631"/>
      <c r="P16" s="631"/>
      <c r="Q16" s="632">
        <v>35000</v>
      </c>
      <c r="R16" s="633" t="s">
        <v>9</v>
      </c>
      <c r="S16" s="634">
        <v>10</v>
      </c>
      <c r="T16" s="634" t="s">
        <v>176</v>
      </c>
      <c r="U16" s="633" t="s">
        <v>9</v>
      </c>
      <c r="V16" s="634">
        <v>2</v>
      </c>
      <c r="W16" s="634" t="s">
        <v>172</v>
      </c>
      <c r="X16" s="633" t="s">
        <v>0</v>
      </c>
      <c r="Y16" s="635">
        <f>INT(Q16*S16*V16/1000)</f>
        <v>700</v>
      </c>
    </row>
    <row r="17" spans="1:25" s="941" customFormat="1" ht="24.75" customHeight="1" x14ac:dyDescent="0.15">
      <c r="A17" s="354"/>
      <c r="B17" s="355"/>
      <c r="C17" s="569"/>
      <c r="D17" s="595"/>
      <c r="E17" s="636" t="s">
        <v>8</v>
      </c>
      <c r="F17" s="1040">
        <v>209</v>
      </c>
      <c r="G17" s="637" t="s">
        <v>19</v>
      </c>
      <c r="H17" s="638"/>
      <c r="I17" s="639">
        <f>J17+K17</f>
        <v>16780</v>
      </c>
      <c r="J17" s="640">
        <v>18380</v>
      </c>
      <c r="K17" s="641">
        <f>Y17</f>
        <v>-1600</v>
      </c>
      <c r="L17" s="642" t="s">
        <v>116</v>
      </c>
      <c r="M17" s="643"/>
      <c r="N17" s="643"/>
      <c r="O17" s="643"/>
      <c r="P17" s="643"/>
      <c r="Q17" s="644"/>
      <c r="R17" s="645"/>
      <c r="S17" s="643"/>
      <c r="T17" s="643"/>
      <c r="U17" s="643"/>
      <c r="V17" s="643"/>
      <c r="W17" s="643"/>
      <c r="X17" s="645"/>
      <c r="Y17" s="594">
        <f>SUM(Y18:Y18)</f>
        <v>-1600</v>
      </c>
    </row>
    <row r="18" spans="1:25" s="941" customFormat="1" ht="24.75" customHeight="1" x14ac:dyDescent="0.15">
      <c r="A18" s="354"/>
      <c r="B18" s="355"/>
      <c r="C18" s="569"/>
      <c r="D18" s="595"/>
      <c r="E18" s="596"/>
      <c r="F18" s="597"/>
      <c r="G18" s="646"/>
      <c r="H18" s="599"/>
      <c r="I18" s="600"/>
      <c r="J18" s="647"/>
      <c r="K18" s="610"/>
      <c r="L18" s="1163" t="s">
        <v>177</v>
      </c>
      <c r="M18" s="1164"/>
      <c r="N18" s="1164"/>
      <c r="O18" s="1164"/>
      <c r="P18" s="1164"/>
      <c r="Q18" s="605">
        <v>800000</v>
      </c>
      <c r="R18" s="614" t="s">
        <v>9</v>
      </c>
      <c r="S18" s="604">
        <v>2</v>
      </c>
      <c r="T18" s="604" t="s">
        <v>127</v>
      </c>
      <c r="U18" s="573" t="s">
        <v>9</v>
      </c>
      <c r="V18" s="604">
        <v>1</v>
      </c>
      <c r="W18" s="604" t="s">
        <v>178</v>
      </c>
      <c r="X18" s="614" t="s">
        <v>0</v>
      </c>
      <c r="Y18" s="615">
        <f>-INT(Q18*S18*V18/1000)</f>
        <v>-1600</v>
      </c>
    </row>
    <row r="19" spans="1:25" s="941" customFormat="1" ht="24.75" customHeight="1" x14ac:dyDescent="0.15">
      <c r="A19" s="354"/>
      <c r="B19" s="355"/>
      <c r="C19" s="569"/>
      <c r="D19" s="595"/>
      <c r="E19" s="587" t="s">
        <v>8</v>
      </c>
      <c r="F19" s="659">
        <v>216</v>
      </c>
      <c r="G19" s="616" t="s">
        <v>128</v>
      </c>
      <c r="H19" s="617"/>
      <c r="I19" s="570">
        <f>J19+K19</f>
        <v>2400</v>
      </c>
      <c r="J19" s="648">
        <v>3200</v>
      </c>
      <c r="K19" s="481">
        <f>Y19</f>
        <v>-800</v>
      </c>
      <c r="L19" s="619" t="s">
        <v>116</v>
      </c>
      <c r="M19" s="620"/>
      <c r="N19" s="620"/>
      <c r="O19" s="620"/>
      <c r="P19" s="621"/>
      <c r="Q19" s="621"/>
      <c r="R19" s="622"/>
      <c r="S19" s="620"/>
      <c r="T19" s="620"/>
      <c r="U19" s="620"/>
      <c r="V19" s="620"/>
      <c r="W19" s="620"/>
      <c r="X19" s="622"/>
      <c r="Y19" s="594">
        <f>SUM(Y20:Y20)</f>
        <v>-800</v>
      </c>
    </row>
    <row r="20" spans="1:25" s="941" customFormat="1" ht="24.75" customHeight="1" x14ac:dyDescent="0.15">
      <c r="A20" s="354"/>
      <c r="B20" s="355"/>
      <c r="C20" s="569"/>
      <c r="D20" s="595"/>
      <c r="E20" s="596"/>
      <c r="F20" s="597"/>
      <c r="G20" s="646"/>
      <c r="H20" s="599"/>
      <c r="I20" s="600"/>
      <c r="J20" s="647"/>
      <c r="K20" s="610"/>
      <c r="L20" s="611" t="s">
        <v>179</v>
      </c>
      <c r="M20" s="604"/>
      <c r="N20" s="604"/>
      <c r="O20" s="604"/>
      <c r="P20" s="613"/>
      <c r="Q20" s="605">
        <v>400000</v>
      </c>
      <c r="R20" s="614" t="s">
        <v>9</v>
      </c>
      <c r="S20" s="604">
        <v>2</v>
      </c>
      <c r="T20" s="604" t="s">
        <v>180</v>
      </c>
      <c r="U20" s="573" t="s">
        <v>9</v>
      </c>
      <c r="V20" s="604">
        <v>1</v>
      </c>
      <c r="W20" s="604" t="s">
        <v>178</v>
      </c>
      <c r="X20" s="614" t="s">
        <v>0</v>
      </c>
      <c r="Y20" s="615">
        <f>-INT(Q20*S20*V20/1000)</f>
        <v>-800</v>
      </c>
    </row>
    <row r="21" spans="1:25" s="941" customFormat="1" ht="24.75" customHeight="1" x14ac:dyDescent="0.15">
      <c r="A21" s="354"/>
      <c r="B21" s="355"/>
      <c r="C21" s="569"/>
      <c r="D21" s="595"/>
      <c r="E21" s="587" t="s">
        <v>8</v>
      </c>
      <c r="F21" s="659">
        <v>218</v>
      </c>
      <c r="G21" s="616" t="s">
        <v>18</v>
      </c>
      <c r="H21" s="617"/>
      <c r="I21" s="570">
        <f>J21+K21</f>
        <v>96422</v>
      </c>
      <c r="J21" s="648">
        <v>89743</v>
      </c>
      <c r="K21" s="481">
        <f>Y21</f>
        <v>6679</v>
      </c>
      <c r="L21" s="619" t="s">
        <v>116</v>
      </c>
      <c r="M21" s="620"/>
      <c r="N21" s="620"/>
      <c r="O21" s="620"/>
      <c r="P21" s="621"/>
      <c r="Q21" s="621"/>
      <c r="R21" s="622"/>
      <c r="S21" s="620"/>
      <c r="T21" s="620"/>
      <c r="U21" s="620"/>
      <c r="V21" s="620"/>
      <c r="W21" s="620"/>
      <c r="X21" s="622"/>
      <c r="Y21" s="594">
        <f>SUM(Y22:Y26)</f>
        <v>6679</v>
      </c>
    </row>
    <row r="22" spans="1:25" s="941" customFormat="1" ht="24.75" customHeight="1" x14ac:dyDescent="0.15">
      <c r="A22" s="354"/>
      <c r="B22" s="355"/>
      <c r="C22" s="569"/>
      <c r="D22" s="595"/>
      <c r="E22" s="596"/>
      <c r="F22" s="597"/>
      <c r="G22" s="646"/>
      <c r="H22" s="599"/>
      <c r="I22" s="600"/>
      <c r="J22" s="647"/>
      <c r="K22" s="602"/>
      <c r="L22" s="603" t="s">
        <v>181</v>
      </c>
      <c r="M22" s="604"/>
      <c r="N22" s="604"/>
      <c r="O22" s="604"/>
      <c r="P22" s="613"/>
      <c r="Q22" s="613"/>
      <c r="R22" s="613"/>
      <c r="S22" s="1165">
        <v>40240000</v>
      </c>
      <c r="T22" s="1165"/>
      <c r="U22" s="614" t="s">
        <v>9</v>
      </c>
      <c r="V22" s="604">
        <v>1</v>
      </c>
      <c r="W22" s="604" t="s">
        <v>182</v>
      </c>
      <c r="X22" s="614" t="s">
        <v>0</v>
      </c>
      <c r="Y22" s="615">
        <f>-INT(S22*V22/1000)</f>
        <v>-40240</v>
      </c>
    </row>
    <row r="23" spans="1:25" s="941" customFormat="1" ht="24.75" customHeight="1" x14ac:dyDescent="0.15">
      <c r="A23" s="354"/>
      <c r="B23" s="355"/>
      <c r="C23" s="569"/>
      <c r="D23" s="595"/>
      <c r="E23" s="596"/>
      <c r="F23" s="597"/>
      <c r="G23" s="646"/>
      <c r="H23" s="447"/>
      <c r="I23" s="649"/>
      <c r="J23" s="647"/>
      <c r="K23" s="610"/>
      <c r="L23" s="603" t="s">
        <v>183</v>
      </c>
      <c r="M23" s="604"/>
      <c r="N23" s="604"/>
      <c r="O23" s="604"/>
      <c r="P23" s="613"/>
      <c r="Q23" s="613"/>
      <c r="R23" s="613"/>
      <c r="S23" s="1165">
        <v>1200000</v>
      </c>
      <c r="T23" s="1165"/>
      <c r="U23" s="573" t="s">
        <v>9</v>
      </c>
      <c r="V23" s="604">
        <v>1</v>
      </c>
      <c r="W23" s="604" t="s">
        <v>146</v>
      </c>
      <c r="X23" s="573" t="s">
        <v>0</v>
      </c>
      <c r="Y23" s="606">
        <f>-INT(S23*V23/1000)</f>
        <v>-1200</v>
      </c>
    </row>
    <row r="24" spans="1:25" s="941" customFormat="1" ht="24.75" customHeight="1" x14ac:dyDescent="0.15">
      <c r="A24" s="354"/>
      <c r="B24" s="355"/>
      <c r="C24" s="569"/>
      <c r="D24" s="586"/>
      <c r="E24" s="596"/>
      <c r="F24" s="597"/>
      <c r="G24" s="646"/>
      <c r="H24" s="447"/>
      <c r="I24" s="649"/>
      <c r="J24" s="647"/>
      <c r="K24" s="610"/>
      <c r="L24" s="650" t="s">
        <v>184</v>
      </c>
      <c r="M24" s="650"/>
      <c r="N24" s="650"/>
      <c r="O24" s="650"/>
      <c r="P24" s="650"/>
      <c r="Q24" s="650"/>
      <c r="R24" s="650"/>
      <c r="S24" s="1165">
        <v>2420000</v>
      </c>
      <c r="T24" s="1165"/>
      <c r="U24" s="573" t="s">
        <v>9</v>
      </c>
      <c r="V24" s="604">
        <v>1</v>
      </c>
      <c r="W24" s="604" t="s">
        <v>182</v>
      </c>
      <c r="X24" s="573" t="s">
        <v>0</v>
      </c>
      <c r="Y24" s="606">
        <f>-INT(S24*V24/1000)</f>
        <v>-2420</v>
      </c>
    </row>
    <row r="25" spans="1:25" s="941" customFormat="1" ht="24.75" customHeight="1" x14ac:dyDescent="0.15">
      <c r="A25" s="354"/>
      <c r="B25" s="355"/>
      <c r="C25" s="569"/>
      <c r="D25" s="595"/>
      <c r="E25" s="596"/>
      <c r="F25" s="597"/>
      <c r="G25" s="646"/>
      <c r="H25" s="447"/>
      <c r="I25" s="649"/>
      <c r="J25" s="647"/>
      <c r="K25" s="610"/>
      <c r="L25" s="603" t="s">
        <v>198</v>
      </c>
      <c r="M25" s="604"/>
      <c r="N25" s="604"/>
      <c r="O25" s="604"/>
      <c r="P25" s="613"/>
      <c r="Q25" s="613"/>
      <c r="R25" s="613"/>
      <c r="S25" s="574">
        <v>18539000</v>
      </c>
      <c r="T25" s="574"/>
      <c r="U25" s="573" t="s">
        <v>9</v>
      </c>
      <c r="V25" s="604">
        <v>1</v>
      </c>
      <c r="W25" s="604" t="s">
        <v>182</v>
      </c>
      <c r="X25" s="573" t="s">
        <v>0</v>
      </c>
      <c r="Y25" s="651">
        <f>INT(+S25*V25/1000)</f>
        <v>18539</v>
      </c>
    </row>
    <row r="26" spans="1:25" s="941" customFormat="1" ht="24.75" customHeight="1" x14ac:dyDescent="0.15">
      <c r="A26" s="354"/>
      <c r="B26" s="355"/>
      <c r="C26" s="569"/>
      <c r="D26" s="595"/>
      <c r="E26" s="624"/>
      <c r="F26" s="625"/>
      <c r="G26" s="1033"/>
      <c r="H26" s="435"/>
      <c r="I26" s="1034"/>
      <c r="J26" s="1035"/>
      <c r="K26" s="610"/>
      <c r="L26" s="652" t="s">
        <v>185</v>
      </c>
      <c r="M26" s="604"/>
      <c r="N26" s="604"/>
      <c r="O26" s="604"/>
      <c r="P26" s="613"/>
      <c r="Q26" s="613"/>
      <c r="R26" s="650"/>
      <c r="S26" s="574">
        <v>32000000</v>
      </c>
      <c r="T26" s="574"/>
      <c r="U26" s="573" t="s">
        <v>9</v>
      </c>
      <c r="V26" s="604">
        <v>1</v>
      </c>
      <c r="W26" s="604" t="s">
        <v>182</v>
      </c>
      <c r="X26" s="573" t="s">
        <v>0</v>
      </c>
      <c r="Y26" s="651">
        <f>INT(+S26*V26/1000)</f>
        <v>32000</v>
      </c>
    </row>
    <row r="27" spans="1:25" s="941" customFormat="1" ht="24.75" customHeight="1" x14ac:dyDescent="0.15">
      <c r="A27" s="354"/>
      <c r="B27" s="355"/>
      <c r="C27" s="569"/>
      <c r="D27" s="595"/>
      <c r="E27" s="636" t="s">
        <v>8</v>
      </c>
      <c r="F27" s="1040">
        <v>220</v>
      </c>
      <c r="G27" s="637" t="s">
        <v>13</v>
      </c>
      <c r="H27" s="638"/>
      <c r="I27" s="639">
        <f>J27+K27</f>
        <v>45661</v>
      </c>
      <c r="J27" s="640">
        <v>47980</v>
      </c>
      <c r="K27" s="653">
        <f>Y27</f>
        <v>-2319</v>
      </c>
      <c r="L27" s="654" t="s">
        <v>116</v>
      </c>
      <c r="M27" s="655"/>
      <c r="N27" s="655"/>
      <c r="O27" s="655"/>
      <c r="P27" s="656"/>
      <c r="Q27" s="656"/>
      <c r="R27" s="655"/>
      <c r="S27" s="655"/>
      <c r="T27" s="655"/>
      <c r="U27" s="655"/>
      <c r="V27" s="655"/>
      <c r="W27" s="655"/>
      <c r="X27" s="655"/>
      <c r="Y27" s="594">
        <f>Y28+Y29</f>
        <v>-2319</v>
      </c>
    </row>
    <row r="28" spans="1:25" s="941" customFormat="1" ht="24.75" customHeight="1" x14ac:dyDescent="0.15">
      <c r="A28" s="354"/>
      <c r="B28" s="355"/>
      <c r="C28" s="569"/>
      <c r="D28" s="595"/>
      <c r="E28" s="596"/>
      <c r="F28" s="597"/>
      <c r="G28" s="646"/>
      <c r="H28" s="599"/>
      <c r="I28" s="600"/>
      <c r="J28" s="647"/>
      <c r="K28" s="602"/>
      <c r="L28" s="657" t="s">
        <v>186</v>
      </c>
      <c r="M28" s="604"/>
      <c r="N28" s="604"/>
      <c r="O28" s="604"/>
      <c r="P28" s="650"/>
      <c r="Q28" s="574">
        <v>219000</v>
      </c>
      <c r="R28" s="573" t="s">
        <v>9</v>
      </c>
      <c r="S28" s="658">
        <v>10</v>
      </c>
      <c r="T28" s="573" t="s">
        <v>187</v>
      </c>
      <c r="U28" s="573" t="s">
        <v>9</v>
      </c>
      <c r="V28" s="604">
        <v>1</v>
      </c>
      <c r="W28" s="604" t="s">
        <v>172</v>
      </c>
      <c r="X28" s="573" t="s">
        <v>0</v>
      </c>
      <c r="Y28" s="606">
        <f>-INT(Q28*S28*V28/1000)</f>
        <v>-2190</v>
      </c>
    </row>
    <row r="29" spans="1:25" s="941" customFormat="1" ht="24.75" customHeight="1" x14ac:dyDescent="0.15">
      <c r="A29" s="354"/>
      <c r="B29" s="355"/>
      <c r="C29" s="569"/>
      <c r="D29" s="595"/>
      <c r="E29" s="596"/>
      <c r="F29" s="597"/>
      <c r="G29" s="646"/>
      <c r="H29" s="447"/>
      <c r="I29" s="649"/>
      <c r="J29" s="647"/>
      <c r="K29" s="610"/>
      <c r="L29" s="657" t="s">
        <v>188</v>
      </c>
      <c r="M29" s="604"/>
      <c r="N29" s="604"/>
      <c r="O29" s="604"/>
      <c r="P29" s="650"/>
      <c r="Q29" s="574">
        <v>3000</v>
      </c>
      <c r="R29" s="573" t="s">
        <v>9</v>
      </c>
      <c r="S29" s="658">
        <v>43</v>
      </c>
      <c r="T29" s="573" t="s">
        <v>189</v>
      </c>
      <c r="U29" s="573" t="s">
        <v>9</v>
      </c>
      <c r="V29" s="604">
        <v>1</v>
      </c>
      <c r="W29" s="604" t="s">
        <v>190</v>
      </c>
      <c r="X29" s="573" t="s">
        <v>0</v>
      </c>
      <c r="Y29" s="606">
        <f>-INT(Q29*S29*V29/1000)</f>
        <v>-129</v>
      </c>
    </row>
    <row r="30" spans="1:25" s="941" customFormat="1" ht="24.75" customHeight="1" x14ac:dyDescent="0.15">
      <c r="A30" s="354"/>
      <c r="B30" s="355"/>
      <c r="C30" s="403"/>
      <c r="D30" s="595"/>
      <c r="E30" s="587" t="s">
        <v>8</v>
      </c>
      <c r="F30" s="659">
        <v>221</v>
      </c>
      <c r="G30" s="607" t="s">
        <v>14</v>
      </c>
      <c r="H30" s="608"/>
      <c r="I30" s="570">
        <f>J30+K30</f>
        <v>76700</v>
      </c>
      <c r="J30" s="590">
        <v>80000</v>
      </c>
      <c r="K30" s="481">
        <f>Y30</f>
        <v>-3300</v>
      </c>
      <c r="L30" s="619" t="s">
        <v>116</v>
      </c>
      <c r="M30" s="592"/>
      <c r="N30" s="592"/>
      <c r="O30" s="655"/>
      <c r="P30" s="655"/>
      <c r="Q30" s="655"/>
      <c r="R30" s="655"/>
      <c r="S30" s="592"/>
      <c r="T30" s="592"/>
      <c r="U30" s="592"/>
      <c r="V30" s="592"/>
      <c r="W30" s="592"/>
      <c r="X30" s="592"/>
      <c r="Y30" s="594">
        <f>SUM(Y31:Y31)</f>
        <v>-3300</v>
      </c>
    </row>
    <row r="31" spans="1:25" s="941" customFormat="1" ht="24.75" customHeight="1" x14ac:dyDescent="0.15">
      <c r="A31" s="354"/>
      <c r="B31" s="355"/>
      <c r="C31" s="403"/>
      <c r="D31" s="595"/>
      <c r="E31" s="596"/>
      <c r="F31" s="597"/>
      <c r="G31" s="646"/>
      <c r="H31" s="599"/>
      <c r="I31" s="600"/>
      <c r="J31" s="660"/>
      <c r="K31" s="602"/>
      <c r="L31" s="657" t="s">
        <v>191</v>
      </c>
      <c r="M31" s="604"/>
      <c r="N31" s="604"/>
      <c r="O31" s="604"/>
      <c r="P31" s="650"/>
      <c r="Q31" s="650"/>
      <c r="R31" s="650"/>
      <c r="S31" s="1166">
        <v>3300000</v>
      </c>
      <c r="T31" s="1166"/>
      <c r="U31" s="573" t="s">
        <v>9</v>
      </c>
      <c r="V31" s="604">
        <v>1</v>
      </c>
      <c r="W31" s="573" t="s">
        <v>146</v>
      </c>
      <c r="X31" s="573" t="s">
        <v>0</v>
      </c>
      <c r="Y31" s="606">
        <f>-INT(+S31*V31/1000)</f>
        <v>-3300</v>
      </c>
    </row>
    <row r="32" spans="1:25" s="941" customFormat="1" ht="24.75" customHeight="1" x14ac:dyDescent="0.15">
      <c r="A32" s="354"/>
      <c r="B32" s="355"/>
      <c r="C32" s="403"/>
      <c r="D32" s="595"/>
      <c r="E32" s="587" t="s">
        <v>8</v>
      </c>
      <c r="F32" s="418">
        <v>305</v>
      </c>
      <c r="G32" s="661" t="s">
        <v>197</v>
      </c>
      <c r="H32" s="662"/>
      <c r="I32" s="570">
        <f>J32+K32</f>
        <v>0</v>
      </c>
      <c r="J32" s="663">
        <v>1</v>
      </c>
      <c r="K32" s="494">
        <f>Y32</f>
        <v>-1</v>
      </c>
      <c r="L32" s="922" t="s">
        <v>192</v>
      </c>
      <c r="M32" s="664"/>
      <c r="N32" s="664"/>
      <c r="O32" s="664"/>
      <c r="P32" s="664"/>
      <c r="Q32" s="664"/>
      <c r="R32" s="664"/>
      <c r="S32" s="664"/>
      <c r="T32" s="664"/>
      <c r="U32" s="664"/>
      <c r="V32" s="664"/>
      <c r="W32" s="665"/>
      <c r="X32" s="664"/>
      <c r="Y32" s="666">
        <f>Y33</f>
        <v>-1</v>
      </c>
    </row>
    <row r="33" spans="1:29" s="941" customFormat="1" ht="24.75" customHeight="1" x14ac:dyDescent="0.15">
      <c r="A33" s="354"/>
      <c r="B33" s="355"/>
      <c r="C33" s="403"/>
      <c r="D33" s="595"/>
      <c r="E33" s="624"/>
      <c r="F33" s="625"/>
      <c r="G33" s="536"/>
      <c r="H33" s="667"/>
      <c r="I33" s="436"/>
      <c r="J33" s="538"/>
      <c r="K33" s="668"/>
      <c r="L33" s="669" t="s">
        <v>193</v>
      </c>
      <c r="M33" s="541"/>
      <c r="N33" s="541"/>
      <c r="O33" s="541"/>
      <c r="P33" s="670"/>
      <c r="Q33" s="670"/>
      <c r="R33" s="543"/>
      <c r="S33" s="1167">
        <v>1000</v>
      </c>
      <c r="T33" s="1167"/>
      <c r="U33" s="543" t="s">
        <v>21</v>
      </c>
      <c r="V33" s="544">
        <v>1</v>
      </c>
      <c r="W33" s="544" t="s">
        <v>194</v>
      </c>
      <c r="X33" s="541" t="s">
        <v>22</v>
      </c>
      <c r="Y33" s="671">
        <f>-INT(S33*V33/1000)</f>
        <v>-1</v>
      </c>
    </row>
    <row r="34" spans="1:29" s="941" customFormat="1" ht="24.75" customHeight="1" x14ac:dyDescent="0.15">
      <c r="A34" s="373"/>
      <c r="B34" s="374"/>
      <c r="C34" s="375"/>
      <c r="D34" s="468" t="s">
        <v>129</v>
      </c>
      <c r="E34" s="469"/>
      <c r="F34" s="470"/>
      <c r="G34" s="471"/>
      <c r="H34" s="472"/>
      <c r="I34" s="570">
        <f>J34+K34</f>
        <v>274796</v>
      </c>
      <c r="J34" s="473">
        <v>274797</v>
      </c>
      <c r="K34" s="474">
        <f>K35</f>
        <v>-1</v>
      </c>
      <c r="L34" s="475" t="s">
        <v>5</v>
      </c>
      <c r="M34" s="476"/>
      <c r="N34" s="476"/>
      <c r="O34" s="476"/>
      <c r="P34" s="476"/>
      <c r="Q34" s="476"/>
      <c r="R34" s="476"/>
      <c r="S34" s="476"/>
      <c r="T34" s="476"/>
      <c r="U34" s="476"/>
      <c r="V34" s="476"/>
      <c r="W34" s="476"/>
      <c r="X34" s="476"/>
      <c r="Y34" s="477"/>
      <c r="Z34" s="941" t="s">
        <v>166</v>
      </c>
      <c r="AA34" s="487">
        <v>286000</v>
      </c>
      <c r="AB34" s="487">
        <v>12500</v>
      </c>
      <c r="AC34" s="487">
        <f>AA34-AB34</f>
        <v>273500</v>
      </c>
    </row>
    <row r="35" spans="1:29" s="941" customFormat="1" ht="24.75" customHeight="1" x14ac:dyDescent="0.15">
      <c r="A35" s="373"/>
      <c r="B35" s="374"/>
      <c r="C35" s="375"/>
      <c r="D35" s="478"/>
      <c r="E35" s="479">
        <v>711</v>
      </c>
      <c r="F35" s="480"/>
      <c r="G35" s="896" t="s">
        <v>121</v>
      </c>
      <c r="H35" s="901"/>
      <c r="I35" s="408">
        <f>J35+K35</f>
        <v>274796</v>
      </c>
      <c r="J35" s="369">
        <v>274797</v>
      </c>
      <c r="K35" s="481">
        <f>K36</f>
        <v>-1</v>
      </c>
      <c r="L35" s="370" t="s">
        <v>5</v>
      </c>
      <c r="M35" s="371"/>
      <c r="N35" s="371"/>
      <c r="O35" s="371"/>
      <c r="P35" s="371"/>
      <c r="Q35" s="371"/>
      <c r="R35" s="371"/>
      <c r="S35" s="371"/>
      <c r="T35" s="371"/>
      <c r="U35" s="371"/>
      <c r="V35" s="371"/>
      <c r="W35" s="371"/>
      <c r="X35" s="371"/>
      <c r="Y35" s="482"/>
      <c r="Z35" s="941" t="s">
        <v>168</v>
      </c>
      <c r="AA35" s="488">
        <f>AC34-AA36</f>
        <v>237896</v>
      </c>
      <c r="AB35" s="488">
        <v>36900</v>
      </c>
      <c r="AC35" s="488">
        <f>SUM(AA35:AB35)</f>
        <v>274796</v>
      </c>
    </row>
    <row r="36" spans="1:29" s="941" customFormat="1" ht="24.75" customHeight="1" x14ac:dyDescent="0.15">
      <c r="A36" s="485"/>
      <c r="B36" s="486"/>
      <c r="C36" s="484"/>
      <c r="D36" s="375"/>
      <c r="E36" s="376" t="s">
        <v>155</v>
      </c>
      <c r="F36" s="377">
        <v>305</v>
      </c>
      <c r="G36" s="378" t="s">
        <v>156</v>
      </c>
      <c r="H36" s="379"/>
      <c r="I36" s="380">
        <f>J36+K36</f>
        <v>0</v>
      </c>
      <c r="J36" s="381">
        <v>1</v>
      </c>
      <c r="K36" s="382">
        <f>Y36</f>
        <v>-1</v>
      </c>
      <c r="L36" s="383" t="s">
        <v>116</v>
      </c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5">
        <f>Y37</f>
        <v>-1</v>
      </c>
      <c r="Z36" s="941" t="s">
        <v>167</v>
      </c>
      <c r="AA36" s="488">
        <v>35604</v>
      </c>
      <c r="AB36" s="488"/>
      <c r="AC36" s="488"/>
    </row>
    <row r="37" spans="1:29" s="941" customFormat="1" ht="24.75" customHeight="1" x14ac:dyDescent="0.15">
      <c r="A37" s="485"/>
      <c r="B37" s="486"/>
      <c r="C37" s="484"/>
      <c r="D37" s="386"/>
      <c r="E37" s="387"/>
      <c r="F37" s="388"/>
      <c r="G37" s="389"/>
      <c r="H37" s="390"/>
      <c r="I37" s="391"/>
      <c r="J37" s="392"/>
      <c r="K37" s="393"/>
      <c r="L37" s="394" t="s">
        <v>157</v>
      </c>
      <c r="M37" s="395"/>
      <c r="N37" s="396"/>
      <c r="O37" s="396"/>
      <c r="P37" s="397"/>
      <c r="Q37" s="397"/>
      <c r="R37" s="396"/>
      <c r="S37" s="1162">
        <v>1000</v>
      </c>
      <c r="T37" s="1162"/>
      <c r="U37" s="398" t="s">
        <v>154</v>
      </c>
      <c r="V37" s="399">
        <v>1</v>
      </c>
      <c r="W37" s="399" t="s">
        <v>145</v>
      </c>
      <c r="X37" s="400" t="s">
        <v>22</v>
      </c>
      <c r="Y37" s="401">
        <f>-INT(S37*V37/1000)</f>
        <v>-1</v>
      </c>
    </row>
    <row r="38" spans="1:29" s="941" customFormat="1" ht="24.75" customHeight="1" x14ac:dyDescent="0.15">
      <c r="A38" s="354"/>
      <c r="B38" s="355"/>
      <c r="C38" s="403" t="s">
        <v>5</v>
      </c>
      <c r="D38" s="404" t="s">
        <v>158</v>
      </c>
      <c r="E38" s="405"/>
      <c r="F38" s="405"/>
      <c r="G38" s="406"/>
      <c r="H38" s="407"/>
      <c r="I38" s="408">
        <f>J38+K38</f>
        <v>243510</v>
      </c>
      <c r="J38" s="409">
        <v>243511</v>
      </c>
      <c r="K38" s="410">
        <f>K39</f>
        <v>-1</v>
      </c>
      <c r="L38" s="411" t="s">
        <v>5</v>
      </c>
      <c r="M38" s="412"/>
      <c r="N38" s="412"/>
      <c r="O38" s="412"/>
      <c r="P38" s="413"/>
      <c r="Q38" s="413"/>
      <c r="R38" s="412"/>
      <c r="S38" s="412"/>
      <c r="T38" s="414"/>
      <c r="U38" s="414"/>
      <c r="V38" s="414"/>
      <c r="W38" s="414"/>
      <c r="X38" s="414"/>
      <c r="Y38" s="415"/>
    </row>
    <row r="39" spans="1:29" s="941" customFormat="1" ht="24.75" customHeight="1" x14ac:dyDescent="0.15">
      <c r="A39" s="354"/>
      <c r="B39" s="355"/>
      <c r="C39" s="403"/>
      <c r="D39" s="416" t="s">
        <v>5</v>
      </c>
      <c r="E39" s="417">
        <v>711</v>
      </c>
      <c r="F39" s="418"/>
      <c r="G39" s="419" t="s">
        <v>7</v>
      </c>
      <c r="H39" s="420"/>
      <c r="I39" s="570">
        <f>J39+K39</f>
        <v>243510</v>
      </c>
      <c r="J39" s="421">
        <v>243511</v>
      </c>
      <c r="K39" s="422">
        <f>K40+K42+K44+K47+K51</f>
        <v>-1</v>
      </c>
      <c r="L39" s="423" t="s">
        <v>5</v>
      </c>
      <c r="M39" s="424"/>
      <c r="N39" s="424"/>
      <c r="O39" s="424"/>
      <c r="P39" s="425"/>
      <c r="Q39" s="425"/>
      <c r="R39" s="424"/>
      <c r="S39" s="424"/>
      <c r="T39" s="424"/>
      <c r="U39" s="424"/>
      <c r="V39" s="424"/>
      <c r="W39" s="424"/>
      <c r="X39" s="424"/>
      <c r="Y39" s="426"/>
    </row>
    <row r="40" spans="1:29" s="941" customFormat="1" ht="24.75" customHeight="1" x14ac:dyDescent="0.15">
      <c r="A40" s="373"/>
      <c r="B40" s="374"/>
      <c r="C40" s="375"/>
      <c r="D40" s="375"/>
      <c r="E40" s="427" t="s">
        <v>8</v>
      </c>
      <c r="F40" s="428">
        <v>202</v>
      </c>
      <c r="G40" s="429" t="s">
        <v>122</v>
      </c>
      <c r="H40" s="902"/>
      <c r="I40" s="408">
        <f>J40+K40</f>
        <v>1000</v>
      </c>
      <c r="J40" s="430">
        <v>2400</v>
      </c>
      <c r="K40" s="363">
        <f>Y40</f>
        <v>-1400</v>
      </c>
      <c r="L40" s="904" t="s">
        <v>143</v>
      </c>
      <c r="M40" s="431"/>
      <c r="N40" s="431"/>
      <c r="O40" s="431"/>
      <c r="P40" s="431"/>
      <c r="Q40" s="431"/>
      <c r="R40" s="431"/>
      <c r="S40" s="431"/>
      <c r="T40" s="431"/>
      <c r="U40" s="431"/>
      <c r="V40" s="431"/>
      <c r="W40" s="432"/>
      <c r="X40" s="431"/>
      <c r="Y40" s="433">
        <f>SUM(Y41:Y41)</f>
        <v>-1400</v>
      </c>
    </row>
    <row r="41" spans="1:29" s="941" customFormat="1" ht="24.75" customHeight="1" x14ac:dyDescent="0.15">
      <c r="A41" s="373"/>
      <c r="B41" s="374"/>
      <c r="C41" s="375"/>
      <c r="D41" s="375"/>
      <c r="E41" s="375"/>
      <c r="F41" s="434"/>
      <c r="G41" s="907"/>
      <c r="H41" s="435"/>
      <c r="I41" s="436"/>
      <c r="J41" s="437"/>
      <c r="K41" s="438"/>
      <c r="L41" s="439" t="s">
        <v>164</v>
      </c>
      <c r="M41" s="440"/>
      <c r="N41" s="440"/>
      <c r="O41" s="440"/>
      <c r="P41" s="441"/>
      <c r="Q41" s="441"/>
      <c r="R41" s="442"/>
      <c r="S41" s="1161">
        <v>100000</v>
      </c>
      <c r="T41" s="1161"/>
      <c r="U41" s="442" t="s">
        <v>21</v>
      </c>
      <c r="V41" s="443">
        <v>14</v>
      </c>
      <c r="W41" s="443" t="s">
        <v>159</v>
      </c>
      <c r="X41" s="440" t="s">
        <v>22</v>
      </c>
      <c r="Y41" s="444">
        <f>-INT(S41*V41/1000)</f>
        <v>-1400</v>
      </c>
    </row>
    <row r="42" spans="1:29" s="941" customFormat="1" ht="24.75" customHeight="1" x14ac:dyDescent="0.15">
      <c r="A42" s="373"/>
      <c r="B42" s="374"/>
      <c r="C42" s="375"/>
      <c r="D42" s="375"/>
      <c r="E42" s="427" t="s">
        <v>8</v>
      </c>
      <c r="F42" s="428">
        <v>206</v>
      </c>
      <c r="G42" s="429" t="s">
        <v>123</v>
      </c>
      <c r="H42" s="902"/>
      <c r="I42" s="408">
        <f>J42+K42</f>
        <v>2781</v>
      </c>
      <c r="J42" s="430">
        <v>4115</v>
      </c>
      <c r="K42" s="363">
        <f>Y42</f>
        <v>-1334</v>
      </c>
      <c r="L42" s="904" t="s">
        <v>143</v>
      </c>
      <c r="M42" s="431"/>
      <c r="N42" s="431"/>
      <c r="O42" s="431"/>
      <c r="P42" s="431"/>
      <c r="Q42" s="431"/>
      <c r="R42" s="431"/>
      <c r="S42" s="445"/>
      <c r="T42" s="445"/>
      <c r="U42" s="431"/>
      <c r="V42" s="431"/>
      <c r="W42" s="432"/>
      <c r="X42" s="431"/>
      <c r="Y42" s="446">
        <f>SUM(Y43:Y43)</f>
        <v>-1334</v>
      </c>
    </row>
    <row r="43" spans="1:29" s="941" customFormat="1" ht="24.75" customHeight="1" x14ac:dyDescent="0.15">
      <c r="A43" s="373"/>
      <c r="B43" s="374"/>
      <c r="C43" s="375"/>
      <c r="D43" s="374"/>
      <c r="E43" s="375"/>
      <c r="F43" s="434"/>
      <c r="G43" s="907"/>
      <c r="H43" s="435"/>
      <c r="I43" s="436"/>
      <c r="J43" s="437"/>
      <c r="K43" s="438"/>
      <c r="L43" s="439" t="s">
        <v>195</v>
      </c>
      <c r="M43" s="440"/>
      <c r="N43" s="440"/>
      <c r="O43" s="440"/>
      <c r="P43" s="441"/>
      <c r="Q43" s="441"/>
      <c r="R43" s="442"/>
      <c r="S43" s="1160">
        <v>1334520</v>
      </c>
      <c r="T43" s="1160"/>
      <c r="U43" s="442" t="s">
        <v>21</v>
      </c>
      <c r="V43" s="443">
        <v>1</v>
      </c>
      <c r="W43" s="443" t="s">
        <v>137</v>
      </c>
      <c r="X43" s="440" t="s">
        <v>22</v>
      </c>
      <c r="Y43" s="457">
        <f>-INT(S43*V43/1000)</f>
        <v>-1334</v>
      </c>
    </row>
    <row r="44" spans="1:29" s="941" customFormat="1" ht="24.75" customHeight="1" x14ac:dyDescent="0.15">
      <c r="A44" s="373"/>
      <c r="B44" s="374"/>
      <c r="C44" s="375"/>
      <c r="D44" s="375"/>
      <c r="E44" s="427" t="s">
        <v>8</v>
      </c>
      <c r="F44" s="428">
        <v>218</v>
      </c>
      <c r="G44" s="429" t="s">
        <v>124</v>
      </c>
      <c r="H44" s="902"/>
      <c r="I44" s="408">
        <f>J44+K44</f>
        <v>29199</v>
      </c>
      <c r="J44" s="430">
        <v>6165</v>
      </c>
      <c r="K44" s="363">
        <f>Y44</f>
        <v>23034</v>
      </c>
      <c r="L44" s="904" t="s">
        <v>135</v>
      </c>
      <c r="M44" s="431"/>
      <c r="N44" s="431"/>
      <c r="O44" s="431"/>
      <c r="P44" s="431"/>
      <c r="Q44" s="431"/>
      <c r="R44" s="431"/>
      <c r="S44" s="431"/>
      <c r="T44" s="431"/>
      <c r="U44" s="431"/>
      <c r="V44" s="431"/>
      <c r="W44" s="432"/>
      <c r="X44" s="431"/>
      <c r="Y44" s="446">
        <f>SUM(Y45:Y46)</f>
        <v>23034</v>
      </c>
    </row>
    <row r="45" spans="1:29" s="941" customFormat="1" ht="24.75" customHeight="1" x14ac:dyDescent="0.15">
      <c r="A45" s="373"/>
      <c r="B45" s="374"/>
      <c r="C45" s="375"/>
      <c r="D45" s="375"/>
      <c r="E45" s="375"/>
      <c r="F45" s="434"/>
      <c r="G45" s="907"/>
      <c r="H45" s="448"/>
      <c r="I45" s="449"/>
      <c r="J45" s="437"/>
      <c r="K45" s="438"/>
      <c r="L45" s="439" t="s">
        <v>196</v>
      </c>
      <c r="M45" s="440"/>
      <c r="N45" s="440"/>
      <c r="O45" s="440"/>
      <c r="P45" s="441"/>
      <c r="Q45" s="441"/>
      <c r="R45" s="1159">
        <v>5000000</v>
      </c>
      <c r="S45" s="1159"/>
      <c r="T45" s="1159"/>
      <c r="U45" s="442" t="s">
        <v>21</v>
      </c>
      <c r="V45" s="443">
        <v>1</v>
      </c>
      <c r="W45" s="443" t="s">
        <v>137</v>
      </c>
      <c r="X45" s="440" t="s">
        <v>22</v>
      </c>
      <c r="Y45" s="457">
        <f>INT(R45*V45/1000)</f>
        <v>5000</v>
      </c>
    </row>
    <row r="46" spans="1:29" s="941" customFormat="1" ht="24.75" customHeight="1" x14ac:dyDescent="0.15">
      <c r="A46" s="373"/>
      <c r="B46" s="374"/>
      <c r="C46" s="375"/>
      <c r="D46" s="374"/>
      <c r="E46" s="375"/>
      <c r="F46" s="434"/>
      <c r="G46" s="909"/>
      <c r="H46" s="451"/>
      <c r="I46" s="452"/>
      <c r="J46" s="453"/>
      <c r="K46" s="454"/>
      <c r="L46" s="439" t="s">
        <v>162</v>
      </c>
      <c r="M46" s="455"/>
      <c r="N46" s="455"/>
      <c r="O46" s="455"/>
      <c r="P46" s="455"/>
      <c r="Q46" s="455"/>
      <c r="R46" s="1171">
        <v>18034520</v>
      </c>
      <c r="S46" s="1171"/>
      <c r="T46" s="1171"/>
      <c r="U46" s="442" t="s">
        <v>21</v>
      </c>
      <c r="V46" s="443">
        <v>1</v>
      </c>
      <c r="W46" s="443" t="s">
        <v>137</v>
      </c>
      <c r="X46" s="440" t="s">
        <v>22</v>
      </c>
      <c r="Y46" s="457">
        <f>INT(R46*V46/1000)</f>
        <v>18034</v>
      </c>
    </row>
    <row r="47" spans="1:29" s="941" customFormat="1" ht="24.75" customHeight="1" x14ac:dyDescent="0.15">
      <c r="A47" s="373"/>
      <c r="B47" s="374"/>
      <c r="C47" s="375"/>
      <c r="D47" s="375"/>
      <c r="E47" s="427" t="s">
        <v>8</v>
      </c>
      <c r="F47" s="428">
        <v>221</v>
      </c>
      <c r="G47" s="456" t="s">
        <v>130</v>
      </c>
      <c r="H47" s="902"/>
      <c r="I47" s="408">
        <f>J47+K47</f>
        <v>200600</v>
      </c>
      <c r="J47" s="430">
        <v>220900</v>
      </c>
      <c r="K47" s="363">
        <f>Y47</f>
        <v>-20300</v>
      </c>
      <c r="L47" s="904" t="s">
        <v>143</v>
      </c>
      <c r="M47" s="431"/>
      <c r="N47" s="431"/>
      <c r="O47" s="431"/>
      <c r="P47" s="431"/>
      <c r="Q47" s="431"/>
      <c r="R47" s="431"/>
      <c r="S47" s="431"/>
      <c r="T47" s="431"/>
      <c r="U47" s="431"/>
      <c r="V47" s="431"/>
      <c r="W47" s="432"/>
      <c r="X47" s="431"/>
      <c r="Y47" s="446">
        <f>SUM(Y48:Y50)</f>
        <v>-20300</v>
      </c>
    </row>
    <row r="48" spans="1:29" s="941" customFormat="1" ht="24.75" customHeight="1" x14ac:dyDescent="0.15">
      <c r="A48" s="373"/>
      <c r="B48" s="374"/>
      <c r="C48" s="375"/>
      <c r="D48" s="375"/>
      <c r="E48" s="375"/>
      <c r="F48" s="434"/>
      <c r="G48" s="907"/>
      <c r="H48" s="447"/>
      <c r="I48" s="436"/>
      <c r="J48" s="437"/>
      <c r="K48" s="438"/>
      <c r="L48" s="439" t="s">
        <v>163</v>
      </c>
      <c r="M48" s="440"/>
      <c r="N48" s="440"/>
      <c r="O48" s="440"/>
      <c r="P48" s="441"/>
      <c r="Q48" s="441"/>
      <c r="R48" s="1172">
        <v>14300000</v>
      </c>
      <c r="S48" s="1172"/>
      <c r="T48" s="1172"/>
      <c r="U48" s="442" t="s">
        <v>21</v>
      </c>
      <c r="V48" s="443">
        <v>1</v>
      </c>
      <c r="W48" s="443" t="s">
        <v>137</v>
      </c>
      <c r="X48" s="440" t="s">
        <v>22</v>
      </c>
      <c r="Y48" s="457">
        <f>-INT(R48*V48/1000)</f>
        <v>-14300</v>
      </c>
    </row>
    <row r="49" spans="1:25" s="941" customFormat="1" ht="24.75" customHeight="1" x14ac:dyDescent="0.15">
      <c r="A49" s="373"/>
      <c r="B49" s="374"/>
      <c r="C49" s="375"/>
      <c r="D49" s="375"/>
      <c r="E49" s="375"/>
      <c r="F49" s="434"/>
      <c r="G49" s="907"/>
      <c r="H49" s="447"/>
      <c r="I49" s="458"/>
      <c r="J49" s="459"/>
      <c r="K49" s="450"/>
      <c r="L49" s="439" t="s">
        <v>165</v>
      </c>
      <c r="M49" s="440"/>
      <c r="N49" s="440"/>
      <c r="O49" s="440"/>
      <c r="P49" s="441"/>
      <c r="Q49" s="441"/>
      <c r="R49" s="1159">
        <v>5000000</v>
      </c>
      <c r="S49" s="1159"/>
      <c r="T49" s="1159"/>
      <c r="U49" s="442" t="s">
        <v>21</v>
      </c>
      <c r="V49" s="443">
        <v>1</v>
      </c>
      <c r="W49" s="443" t="s">
        <v>137</v>
      </c>
      <c r="X49" s="440" t="s">
        <v>22</v>
      </c>
      <c r="Y49" s="457">
        <f>-INT(R49*V49/1000)</f>
        <v>-5000</v>
      </c>
    </row>
    <row r="50" spans="1:25" s="941" customFormat="1" ht="24.75" customHeight="1" x14ac:dyDescent="0.15">
      <c r="A50" s="373"/>
      <c r="B50" s="374"/>
      <c r="C50" s="375"/>
      <c r="D50" s="374"/>
      <c r="E50" s="460"/>
      <c r="F50" s="461"/>
      <c r="G50" s="909"/>
      <c r="H50" s="462"/>
      <c r="I50" s="452"/>
      <c r="J50" s="453"/>
      <c r="K50" s="454"/>
      <c r="L50" s="463" t="s">
        <v>160</v>
      </c>
      <c r="M50" s="464"/>
      <c r="N50" s="464"/>
      <c r="O50" s="464"/>
      <c r="P50" s="465"/>
      <c r="Q50" s="465"/>
      <c r="R50" s="1169">
        <v>1000000</v>
      </c>
      <c r="S50" s="1169"/>
      <c r="T50" s="1169"/>
      <c r="U50" s="466" t="s">
        <v>21</v>
      </c>
      <c r="V50" s="467">
        <v>1</v>
      </c>
      <c r="W50" s="467" t="s">
        <v>137</v>
      </c>
      <c r="X50" s="464" t="s">
        <v>22</v>
      </c>
      <c r="Y50" s="457">
        <f>-INT(R50*V50/1000)</f>
        <v>-1000</v>
      </c>
    </row>
    <row r="51" spans="1:25" s="941" customFormat="1" ht="24.75" customHeight="1" x14ac:dyDescent="0.15">
      <c r="A51" s="373"/>
      <c r="B51" s="374"/>
      <c r="C51" s="375"/>
      <c r="D51" s="375"/>
      <c r="E51" s="376" t="s">
        <v>155</v>
      </c>
      <c r="F51" s="377">
        <v>305</v>
      </c>
      <c r="G51" s="378" t="s">
        <v>156</v>
      </c>
      <c r="H51" s="379"/>
      <c r="I51" s="380">
        <f>J51+K51</f>
        <v>0</v>
      </c>
      <c r="J51" s="381">
        <v>1</v>
      </c>
      <c r="K51" s="382">
        <f>Y51</f>
        <v>-1</v>
      </c>
      <c r="L51" s="383" t="s">
        <v>116</v>
      </c>
      <c r="M51" s="384"/>
      <c r="N51" s="384"/>
      <c r="O51" s="384"/>
      <c r="P51" s="384"/>
      <c r="Q51" s="384"/>
      <c r="R51" s="384"/>
      <c r="S51" s="384"/>
      <c r="T51" s="384"/>
      <c r="U51" s="384"/>
      <c r="V51" s="384"/>
      <c r="W51" s="384"/>
      <c r="X51" s="384"/>
      <c r="Y51" s="385">
        <f>Y52</f>
        <v>-1</v>
      </c>
    </row>
    <row r="52" spans="1:25" s="941" customFormat="1" ht="24.75" customHeight="1" x14ac:dyDescent="0.15">
      <c r="A52" s="373"/>
      <c r="B52" s="374"/>
      <c r="C52" s="374"/>
      <c r="D52" s="386"/>
      <c r="E52" s="387"/>
      <c r="F52" s="388"/>
      <c r="G52" s="389"/>
      <c r="H52" s="390"/>
      <c r="I52" s="391"/>
      <c r="J52" s="392"/>
      <c r="K52" s="393"/>
      <c r="L52" s="394" t="s">
        <v>157</v>
      </c>
      <c r="M52" s="395"/>
      <c r="N52" s="396"/>
      <c r="O52" s="396"/>
      <c r="P52" s="397"/>
      <c r="Q52" s="397"/>
      <c r="R52" s="396"/>
      <c r="S52" s="1162">
        <v>1000</v>
      </c>
      <c r="T52" s="1162"/>
      <c r="U52" s="398" t="s">
        <v>154</v>
      </c>
      <c r="V52" s="399">
        <v>1</v>
      </c>
      <c r="W52" s="399" t="s">
        <v>145</v>
      </c>
      <c r="X52" s="400" t="s">
        <v>22</v>
      </c>
      <c r="Y52" s="401">
        <f>-INT(S52*V52/1000)</f>
        <v>-1</v>
      </c>
    </row>
    <row r="53" spans="1:25" s="941" customFormat="1" ht="24.75" customHeight="1" x14ac:dyDescent="0.15">
      <c r="A53" s="354"/>
      <c r="B53" s="355"/>
      <c r="C53" s="356"/>
      <c r="D53" s="357" t="s">
        <v>161</v>
      </c>
      <c r="E53" s="358"/>
      <c r="F53" s="359"/>
      <c r="G53" s="360"/>
      <c r="H53" s="361"/>
      <c r="I53" s="408">
        <f>J53+K53</f>
        <v>11880</v>
      </c>
      <c r="J53" s="362">
        <v>11883</v>
      </c>
      <c r="K53" s="363">
        <f>K54</f>
        <v>-3</v>
      </c>
      <c r="L53" s="358"/>
      <c r="M53" s="364"/>
      <c r="N53" s="364"/>
      <c r="O53" s="364"/>
      <c r="P53" s="365"/>
      <c r="Q53" s="365"/>
      <c r="R53" s="365"/>
      <c r="S53" s="365"/>
      <c r="T53" s="365"/>
      <c r="U53" s="366"/>
      <c r="V53" s="367"/>
      <c r="W53" s="364"/>
      <c r="X53" s="366"/>
      <c r="Y53" s="368"/>
    </row>
    <row r="54" spans="1:25" s="941" customFormat="1" ht="24.75" customHeight="1" x14ac:dyDescent="0.15">
      <c r="A54" s="373"/>
      <c r="B54" s="374"/>
      <c r="C54" s="375"/>
      <c r="D54" s="489"/>
      <c r="E54" s="490">
        <v>711</v>
      </c>
      <c r="F54" s="480"/>
      <c r="G54" s="975" t="s">
        <v>134</v>
      </c>
      <c r="H54" s="901"/>
      <c r="I54" s="408">
        <f>J54+K54</f>
        <v>11880</v>
      </c>
      <c r="J54" s="369">
        <v>11883</v>
      </c>
      <c r="K54" s="363">
        <f>K55</f>
        <v>-3</v>
      </c>
      <c r="L54" s="370" t="s">
        <v>5</v>
      </c>
      <c r="M54" s="371"/>
      <c r="N54" s="371"/>
      <c r="O54" s="371"/>
      <c r="P54" s="371"/>
      <c r="Q54" s="371"/>
      <c r="R54" s="371"/>
      <c r="S54" s="371"/>
      <c r="T54" s="371"/>
      <c r="U54" s="371"/>
      <c r="V54" s="371"/>
      <c r="W54" s="371"/>
      <c r="X54" s="371"/>
      <c r="Y54" s="372"/>
    </row>
    <row r="55" spans="1:25" s="941" customFormat="1" ht="24.75" customHeight="1" x14ac:dyDescent="0.15">
      <c r="A55" s="373"/>
      <c r="B55" s="374"/>
      <c r="C55" s="375"/>
      <c r="D55" s="375"/>
      <c r="E55" s="376" t="s">
        <v>155</v>
      </c>
      <c r="F55" s="377">
        <v>305</v>
      </c>
      <c r="G55" s="378" t="s">
        <v>156</v>
      </c>
      <c r="H55" s="379"/>
      <c r="I55" s="380">
        <f>J55+K55</f>
        <v>0</v>
      </c>
      <c r="J55" s="381">
        <v>3</v>
      </c>
      <c r="K55" s="382">
        <f>Y55</f>
        <v>-3</v>
      </c>
      <c r="L55" s="383" t="s">
        <v>116</v>
      </c>
      <c r="M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5">
        <f>Y56</f>
        <v>-3</v>
      </c>
    </row>
    <row r="56" spans="1:25" s="941" customFormat="1" ht="24.75" customHeight="1" x14ac:dyDescent="0.15">
      <c r="A56" s="373"/>
      <c r="B56" s="374"/>
      <c r="C56" s="374"/>
      <c r="D56" s="386"/>
      <c r="E56" s="387"/>
      <c r="F56" s="388"/>
      <c r="G56" s="389"/>
      <c r="H56" s="390"/>
      <c r="I56" s="391"/>
      <c r="J56" s="392"/>
      <c r="K56" s="393"/>
      <c r="L56" s="394" t="s">
        <v>157</v>
      </c>
      <c r="M56" s="395"/>
      <c r="N56" s="396"/>
      <c r="O56" s="396"/>
      <c r="P56" s="397"/>
      <c r="Q56" s="397"/>
      <c r="R56" s="396"/>
      <c r="S56" s="1162">
        <v>3000</v>
      </c>
      <c r="T56" s="1162"/>
      <c r="U56" s="398" t="s">
        <v>154</v>
      </c>
      <c r="V56" s="399">
        <v>1</v>
      </c>
      <c r="W56" s="399" t="s">
        <v>145</v>
      </c>
      <c r="X56" s="400" t="s">
        <v>22</v>
      </c>
      <c r="Y56" s="401">
        <f>-INT(S56*V56/1000)</f>
        <v>-3</v>
      </c>
    </row>
    <row r="57" spans="1:25" s="941" customFormat="1" ht="24.75" customHeight="1" x14ac:dyDescent="0.15">
      <c r="A57" s="373"/>
      <c r="B57" s="374"/>
      <c r="C57" s="375"/>
      <c r="D57" s="469" t="s">
        <v>133</v>
      </c>
      <c r="E57" s="470"/>
      <c r="F57" s="470"/>
      <c r="G57" s="491"/>
      <c r="H57" s="492"/>
      <c r="I57" s="570">
        <f>J57+K57</f>
        <v>471090</v>
      </c>
      <c r="J57" s="493">
        <v>471091</v>
      </c>
      <c r="K57" s="494">
        <f>K58</f>
        <v>-1</v>
      </c>
      <c r="L57" s="495" t="s">
        <v>5</v>
      </c>
      <c r="M57" s="496"/>
      <c r="N57" s="496"/>
      <c r="O57" s="496"/>
      <c r="P57" s="496"/>
      <c r="Q57" s="496"/>
      <c r="R57" s="496"/>
      <c r="S57" s="496"/>
      <c r="T57" s="496" t="s">
        <v>23</v>
      </c>
      <c r="U57" s="496"/>
      <c r="V57" s="496"/>
      <c r="W57" s="496"/>
      <c r="X57" s="496"/>
      <c r="Y57" s="497"/>
    </row>
    <row r="58" spans="1:25" s="941" customFormat="1" ht="24.75" customHeight="1" x14ac:dyDescent="0.15">
      <c r="A58" s="373"/>
      <c r="B58" s="374"/>
      <c r="C58" s="375"/>
      <c r="D58" s="479"/>
      <c r="E58" s="498">
        <v>711</v>
      </c>
      <c r="F58" s="499"/>
      <c r="G58" s="900" t="s">
        <v>134</v>
      </c>
      <c r="H58" s="901"/>
      <c r="I58" s="570">
        <f>J58+K58</f>
        <v>471090</v>
      </c>
      <c r="J58" s="369">
        <v>471091</v>
      </c>
      <c r="K58" s="494">
        <f>K59+K65+K71+K73</f>
        <v>-1</v>
      </c>
      <c r="L58" s="500" t="s">
        <v>5</v>
      </c>
      <c r="M58" s="501"/>
      <c r="N58" s="501"/>
      <c r="O58" s="501"/>
      <c r="P58" s="501"/>
      <c r="Q58" s="501"/>
      <c r="R58" s="501"/>
      <c r="S58" s="501"/>
      <c r="T58" s="501"/>
      <c r="U58" s="501"/>
      <c r="V58" s="501"/>
      <c r="W58" s="501"/>
      <c r="X58" s="501"/>
      <c r="Y58" s="502"/>
    </row>
    <row r="59" spans="1:25" s="941" customFormat="1" ht="24.75" customHeight="1" x14ac:dyDescent="0.15">
      <c r="A59" s="373"/>
      <c r="B59" s="374"/>
      <c r="C59" s="375"/>
      <c r="D59" s="486"/>
      <c r="E59" s="503" t="s">
        <v>8</v>
      </c>
      <c r="F59" s="428">
        <v>220</v>
      </c>
      <c r="G59" s="504" t="s">
        <v>125</v>
      </c>
      <c r="H59" s="505"/>
      <c r="I59" s="408">
        <f>J59+K59</f>
        <v>136500</v>
      </c>
      <c r="J59" s="506">
        <v>184350</v>
      </c>
      <c r="K59" s="494">
        <f>Y59</f>
        <v>-47850</v>
      </c>
      <c r="L59" s="507" t="s">
        <v>135</v>
      </c>
      <c r="M59" s="508"/>
      <c r="N59" s="509"/>
      <c r="O59" s="509"/>
      <c r="P59" s="509"/>
      <c r="Q59" s="509"/>
      <c r="R59" s="509"/>
      <c r="S59" s="509"/>
      <c r="T59" s="509"/>
      <c r="U59" s="509"/>
      <c r="V59" s="509"/>
      <c r="W59" s="510"/>
      <c r="X59" s="509"/>
      <c r="Y59" s="511">
        <f>SUM(Y60:Y64)</f>
        <v>-47850</v>
      </c>
    </row>
    <row r="60" spans="1:25" s="941" customFormat="1" ht="24.75" customHeight="1" x14ac:dyDescent="0.15">
      <c r="A60" s="373"/>
      <c r="B60" s="374"/>
      <c r="C60" s="375"/>
      <c r="D60" s="486"/>
      <c r="E60" s="484"/>
      <c r="F60" s="434"/>
      <c r="G60" s="907"/>
      <c r="H60" s="512"/>
      <c r="I60" s="436"/>
      <c r="J60" s="449"/>
      <c r="K60" s="513"/>
      <c r="L60" s="514" t="s">
        <v>136</v>
      </c>
      <c r="M60" s="515"/>
      <c r="N60" s="515"/>
      <c r="O60" s="515"/>
      <c r="P60" s="516"/>
      <c r="Q60" s="516"/>
      <c r="R60" s="517"/>
      <c r="S60" s="1170">
        <v>300000</v>
      </c>
      <c r="T60" s="1170"/>
      <c r="U60" s="517" t="s">
        <v>21</v>
      </c>
      <c r="V60" s="518">
        <v>80</v>
      </c>
      <c r="W60" s="518" t="s">
        <v>137</v>
      </c>
      <c r="X60" s="515" t="s">
        <v>22</v>
      </c>
      <c r="Y60" s="519">
        <f>-INT(S60*V60/1000)</f>
        <v>-24000</v>
      </c>
    </row>
    <row r="61" spans="1:25" s="941" customFormat="1" ht="24.75" customHeight="1" x14ac:dyDescent="0.15">
      <c r="A61" s="373"/>
      <c r="B61" s="374"/>
      <c r="C61" s="375"/>
      <c r="D61" s="486"/>
      <c r="E61" s="484"/>
      <c r="F61" s="434"/>
      <c r="G61" s="907"/>
      <c r="H61" s="520"/>
      <c r="I61" s="521"/>
      <c r="J61" s="449"/>
      <c r="K61" s="513"/>
      <c r="L61" s="522" t="s">
        <v>138</v>
      </c>
      <c r="M61" s="440"/>
      <c r="N61" s="440"/>
      <c r="O61" s="440"/>
      <c r="P61" s="523"/>
      <c r="Q61" s="523"/>
      <c r="R61" s="442"/>
      <c r="S61" s="1168">
        <v>200000</v>
      </c>
      <c r="T61" s="1168"/>
      <c r="U61" s="442" t="s">
        <v>21</v>
      </c>
      <c r="V61" s="443">
        <v>49</v>
      </c>
      <c r="W61" s="443" t="s">
        <v>137</v>
      </c>
      <c r="X61" s="440" t="s">
        <v>22</v>
      </c>
      <c r="Y61" s="519">
        <f>-INT(S61*V61/1000)</f>
        <v>-9800</v>
      </c>
    </row>
    <row r="62" spans="1:25" s="941" customFormat="1" ht="24.75" customHeight="1" x14ac:dyDescent="0.15">
      <c r="A62" s="373"/>
      <c r="B62" s="374"/>
      <c r="C62" s="375"/>
      <c r="D62" s="486"/>
      <c r="E62" s="484"/>
      <c r="F62" s="434"/>
      <c r="G62" s="907"/>
      <c r="H62" s="520"/>
      <c r="I62" s="521"/>
      <c r="J62" s="449"/>
      <c r="K62" s="513"/>
      <c r="L62" s="522" t="s">
        <v>139</v>
      </c>
      <c r="M62" s="440"/>
      <c r="N62" s="440"/>
      <c r="O62" s="440"/>
      <c r="P62" s="523"/>
      <c r="Q62" s="523"/>
      <c r="R62" s="442"/>
      <c r="S62" s="1168">
        <v>250000</v>
      </c>
      <c r="T62" s="1168"/>
      <c r="U62" s="442" t="s">
        <v>21</v>
      </c>
      <c r="V62" s="443">
        <v>21</v>
      </c>
      <c r="W62" s="443" t="s">
        <v>137</v>
      </c>
      <c r="X62" s="440" t="s">
        <v>22</v>
      </c>
      <c r="Y62" s="519">
        <f>-INT(S62*V62/1000)</f>
        <v>-5250</v>
      </c>
    </row>
    <row r="63" spans="1:25" s="941" customFormat="1" ht="24.75" customHeight="1" x14ac:dyDescent="0.15">
      <c r="A63" s="373"/>
      <c r="B63" s="374"/>
      <c r="C63" s="375"/>
      <c r="D63" s="486"/>
      <c r="E63" s="484"/>
      <c r="F63" s="434"/>
      <c r="G63" s="907"/>
      <c r="H63" s="520"/>
      <c r="I63" s="521"/>
      <c r="J63" s="449"/>
      <c r="K63" s="513"/>
      <c r="L63" s="522" t="s">
        <v>140</v>
      </c>
      <c r="M63" s="440"/>
      <c r="N63" s="440"/>
      <c r="O63" s="440"/>
      <c r="P63" s="523"/>
      <c r="Q63" s="523"/>
      <c r="R63" s="442"/>
      <c r="S63" s="1168">
        <v>200000</v>
      </c>
      <c r="T63" s="1168"/>
      <c r="U63" s="442" t="s">
        <v>21</v>
      </c>
      <c r="V63" s="443">
        <v>34</v>
      </c>
      <c r="W63" s="443" t="s">
        <v>137</v>
      </c>
      <c r="X63" s="440" t="s">
        <v>22</v>
      </c>
      <c r="Y63" s="519">
        <f>-INT(S63*V63/1000)</f>
        <v>-6800</v>
      </c>
    </row>
    <row r="64" spans="1:25" s="941" customFormat="1" ht="24.75" customHeight="1" x14ac:dyDescent="0.15">
      <c r="A64" s="373"/>
      <c r="B64" s="374"/>
      <c r="C64" s="375"/>
      <c r="D64" s="486"/>
      <c r="E64" s="484"/>
      <c r="F64" s="434"/>
      <c r="G64" s="907"/>
      <c r="H64" s="520"/>
      <c r="I64" s="524"/>
      <c r="J64" s="449"/>
      <c r="K64" s="513"/>
      <c r="L64" s="522" t="s">
        <v>141</v>
      </c>
      <c r="M64" s="440"/>
      <c r="N64" s="440"/>
      <c r="O64" s="440"/>
      <c r="P64" s="523"/>
      <c r="Q64" s="523"/>
      <c r="R64" s="442"/>
      <c r="S64" s="1162">
        <v>200000</v>
      </c>
      <c r="T64" s="1162"/>
      <c r="U64" s="442" t="s">
        <v>21</v>
      </c>
      <c r="V64" s="443">
        <v>10</v>
      </c>
      <c r="W64" s="443" t="s">
        <v>137</v>
      </c>
      <c r="X64" s="440" t="s">
        <v>22</v>
      </c>
      <c r="Y64" s="525">
        <f>-INT(S64*V64/1000)</f>
        <v>-2000</v>
      </c>
    </row>
    <row r="65" spans="1:25" s="941" customFormat="1" ht="24.75" customHeight="1" x14ac:dyDescent="0.15">
      <c r="A65" s="373"/>
      <c r="B65" s="374"/>
      <c r="C65" s="375"/>
      <c r="D65" s="486"/>
      <c r="E65" s="526" t="s">
        <v>8</v>
      </c>
      <c r="F65" s="527">
        <v>221</v>
      </c>
      <c r="G65" s="528" t="s">
        <v>142</v>
      </c>
      <c r="H65" s="529"/>
      <c r="I65" s="408">
        <f>J65+K65</f>
        <v>324650</v>
      </c>
      <c r="J65" s="530">
        <v>188800</v>
      </c>
      <c r="K65" s="494">
        <f>Y65</f>
        <v>135850</v>
      </c>
      <c r="L65" s="531" t="s">
        <v>143</v>
      </c>
      <c r="M65" s="532"/>
      <c r="N65" s="532"/>
      <c r="O65" s="532"/>
      <c r="P65" s="532"/>
      <c r="Q65" s="532"/>
      <c r="R65" s="532"/>
      <c r="S65" s="532"/>
      <c r="T65" s="532"/>
      <c r="U65" s="532"/>
      <c r="V65" s="532"/>
      <c r="W65" s="533"/>
      <c r="X65" s="532"/>
      <c r="Y65" s="446">
        <f>SUM(Y66:Y70)</f>
        <v>135850</v>
      </c>
    </row>
    <row r="66" spans="1:25" s="941" customFormat="1" ht="24.75" customHeight="1" x14ac:dyDescent="0.15">
      <c r="A66" s="373"/>
      <c r="B66" s="374"/>
      <c r="C66" s="375"/>
      <c r="D66" s="486"/>
      <c r="E66" s="484"/>
      <c r="F66" s="434"/>
      <c r="G66" s="907"/>
      <c r="H66" s="534"/>
      <c r="I66" s="436"/>
      <c r="J66" s="449"/>
      <c r="K66" s="513"/>
      <c r="L66" s="522" t="s">
        <v>144</v>
      </c>
      <c r="M66" s="440"/>
      <c r="N66" s="440"/>
      <c r="O66" s="440"/>
      <c r="P66" s="441"/>
      <c r="Q66" s="441"/>
      <c r="R66" s="442"/>
      <c r="S66" s="1170">
        <v>17850000</v>
      </c>
      <c r="T66" s="1170"/>
      <c r="U66" s="442" t="s">
        <v>21</v>
      </c>
      <c r="V66" s="443">
        <v>1</v>
      </c>
      <c r="W66" s="443" t="s">
        <v>146</v>
      </c>
      <c r="X66" s="440" t="s">
        <v>22</v>
      </c>
      <c r="Y66" s="444">
        <f>INT(S66*V66/1000)</f>
        <v>17850</v>
      </c>
    </row>
    <row r="67" spans="1:25" s="941" customFormat="1" ht="24.75" customHeight="1" x14ac:dyDescent="0.15">
      <c r="A67" s="373"/>
      <c r="B67" s="374"/>
      <c r="C67" s="375"/>
      <c r="D67" s="486"/>
      <c r="E67" s="484"/>
      <c r="F67" s="434"/>
      <c r="G67" s="907"/>
      <c r="H67" s="448"/>
      <c r="I67" s="449"/>
      <c r="J67" s="449"/>
      <c r="K67" s="513"/>
      <c r="L67" s="522" t="s">
        <v>147</v>
      </c>
      <c r="M67" s="440"/>
      <c r="N67" s="440"/>
      <c r="O67" s="440"/>
      <c r="P67" s="441"/>
      <c r="Q67" s="441"/>
      <c r="R67" s="442"/>
      <c r="S67" s="1168">
        <v>10000000</v>
      </c>
      <c r="T67" s="1168"/>
      <c r="U67" s="442" t="s">
        <v>21</v>
      </c>
      <c r="V67" s="443">
        <v>1</v>
      </c>
      <c r="W67" s="443" t="s">
        <v>145</v>
      </c>
      <c r="X67" s="440" t="s">
        <v>22</v>
      </c>
      <c r="Y67" s="457">
        <f>INT(S67*V67/1000)</f>
        <v>10000</v>
      </c>
    </row>
    <row r="68" spans="1:25" s="941" customFormat="1" ht="24.75" customHeight="1" x14ac:dyDescent="0.15">
      <c r="A68" s="373"/>
      <c r="B68" s="374"/>
      <c r="C68" s="375"/>
      <c r="D68" s="486"/>
      <c r="E68" s="484"/>
      <c r="F68" s="434"/>
      <c r="G68" s="907"/>
      <c r="H68" s="448"/>
      <c r="I68" s="449"/>
      <c r="J68" s="449"/>
      <c r="K68" s="513"/>
      <c r="L68" s="522" t="s">
        <v>148</v>
      </c>
      <c r="M68" s="440"/>
      <c r="N68" s="440"/>
      <c r="O68" s="440"/>
      <c r="P68" s="441"/>
      <c r="Q68" s="441"/>
      <c r="R68" s="442"/>
      <c r="S68" s="1168">
        <v>10000000</v>
      </c>
      <c r="T68" s="1168"/>
      <c r="U68" s="442" t="s">
        <v>21</v>
      </c>
      <c r="V68" s="443">
        <v>1</v>
      </c>
      <c r="W68" s="443" t="s">
        <v>146</v>
      </c>
      <c r="X68" s="440" t="s">
        <v>22</v>
      </c>
      <c r="Y68" s="457">
        <f>INT(S68*V68/1000)</f>
        <v>10000</v>
      </c>
    </row>
    <row r="69" spans="1:25" s="941" customFormat="1" ht="24.75" customHeight="1" x14ac:dyDescent="0.15">
      <c r="A69" s="373"/>
      <c r="B69" s="374"/>
      <c r="C69" s="375"/>
      <c r="D69" s="486"/>
      <c r="E69" s="484"/>
      <c r="F69" s="434"/>
      <c r="G69" s="907"/>
      <c r="H69" s="535"/>
      <c r="I69" s="449"/>
      <c r="J69" s="449"/>
      <c r="K69" s="513"/>
      <c r="L69" s="522" t="s">
        <v>149</v>
      </c>
      <c r="M69" s="440"/>
      <c r="N69" s="440"/>
      <c r="O69" s="440"/>
      <c r="P69" s="441"/>
      <c r="Q69" s="441"/>
      <c r="R69" s="442"/>
      <c r="S69" s="1168">
        <v>88000000</v>
      </c>
      <c r="T69" s="1168"/>
      <c r="U69" s="442" t="s">
        <v>21</v>
      </c>
      <c r="V69" s="443">
        <v>1</v>
      </c>
      <c r="W69" s="443" t="s">
        <v>145</v>
      </c>
      <c r="X69" s="440" t="s">
        <v>22</v>
      </c>
      <c r="Y69" s="457">
        <f>INT(S69*V69/1000)</f>
        <v>88000</v>
      </c>
    </row>
    <row r="70" spans="1:25" s="941" customFormat="1" ht="24.75" customHeight="1" x14ac:dyDescent="0.15">
      <c r="A70" s="373"/>
      <c r="B70" s="374"/>
      <c r="C70" s="375"/>
      <c r="D70" s="486"/>
      <c r="E70" s="484"/>
      <c r="F70" s="461"/>
      <c r="G70" s="536"/>
      <c r="H70" s="537"/>
      <c r="I70" s="538"/>
      <c r="J70" s="538"/>
      <c r="K70" s="539"/>
      <c r="L70" s="540" t="s">
        <v>150</v>
      </c>
      <c r="M70" s="541"/>
      <c r="N70" s="541"/>
      <c r="O70" s="541"/>
      <c r="P70" s="542"/>
      <c r="Q70" s="542"/>
      <c r="R70" s="543"/>
      <c r="S70" s="1175">
        <v>10000000</v>
      </c>
      <c r="T70" s="1175"/>
      <c r="U70" s="543" t="s">
        <v>21</v>
      </c>
      <c r="V70" s="544">
        <v>1</v>
      </c>
      <c r="W70" s="544" t="s">
        <v>145</v>
      </c>
      <c r="X70" s="541" t="s">
        <v>22</v>
      </c>
      <c r="Y70" s="545">
        <f>INT(S70*V70/1000)</f>
        <v>10000</v>
      </c>
    </row>
    <row r="71" spans="1:25" s="941" customFormat="1" ht="24.75" customHeight="1" x14ac:dyDescent="0.15">
      <c r="A71" s="373"/>
      <c r="B71" s="374"/>
      <c r="C71" s="375"/>
      <c r="D71" s="546"/>
      <c r="E71" s="427" t="s">
        <v>151</v>
      </c>
      <c r="F71" s="527">
        <v>216</v>
      </c>
      <c r="G71" s="547" t="s">
        <v>152</v>
      </c>
      <c r="H71" s="548"/>
      <c r="I71" s="408">
        <f>J71+K71</f>
        <v>0</v>
      </c>
      <c r="J71" s="549">
        <v>88000</v>
      </c>
      <c r="K71" s="494">
        <f>Y71</f>
        <v>-88000</v>
      </c>
      <c r="L71" s="550" t="s">
        <v>143</v>
      </c>
      <c r="M71" s="551"/>
      <c r="N71" s="551"/>
      <c r="O71" s="551"/>
      <c r="P71" s="551"/>
      <c r="Q71" s="551"/>
      <c r="R71" s="551"/>
      <c r="S71" s="551"/>
      <c r="T71" s="551"/>
      <c r="U71" s="551"/>
      <c r="V71" s="551"/>
      <c r="W71" s="552"/>
      <c r="X71" s="551"/>
      <c r="Y71" s="511">
        <f>Y72</f>
        <v>-88000</v>
      </c>
    </row>
    <row r="72" spans="1:25" s="941" customFormat="1" ht="24.75" customHeight="1" x14ac:dyDescent="0.15">
      <c r="A72" s="483"/>
      <c r="B72" s="553"/>
      <c r="C72" s="375"/>
      <c r="D72" s="486"/>
      <c r="E72" s="546"/>
      <c r="F72" s="434"/>
      <c r="G72" s="554"/>
      <c r="H72" s="512"/>
      <c r="I72" s="436"/>
      <c r="J72" s="555"/>
      <c r="K72" s="556"/>
      <c r="L72" s="557" t="s">
        <v>153</v>
      </c>
      <c r="M72" s="558"/>
      <c r="N72" s="558"/>
      <c r="O72" s="558"/>
      <c r="P72" s="558"/>
      <c r="Q72" s="558"/>
      <c r="R72" s="558"/>
      <c r="S72" s="1168">
        <v>88000000</v>
      </c>
      <c r="T72" s="1168"/>
      <c r="U72" s="558" t="s">
        <v>21</v>
      </c>
      <c r="V72" s="558">
        <v>1</v>
      </c>
      <c r="W72" s="559" t="s">
        <v>131</v>
      </c>
      <c r="X72" s="558" t="s">
        <v>22</v>
      </c>
      <c r="Y72" s="457">
        <f>-INT(S72*V72/1000)</f>
        <v>-88000</v>
      </c>
    </row>
    <row r="73" spans="1:25" s="941" customFormat="1" ht="24.75" customHeight="1" x14ac:dyDescent="0.15">
      <c r="A73" s="373"/>
      <c r="B73" s="374"/>
      <c r="C73" s="375"/>
      <c r="D73" s="375"/>
      <c r="E73" s="376" t="s">
        <v>155</v>
      </c>
      <c r="F73" s="377">
        <v>305</v>
      </c>
      <c r="G73" s="378" t="s">
        <v>156</v>
      </c>
      <c r="H73" s="379"/>
      <c r="I73" s="408">
        <f>J73+K73</f>
        <v>0</v>
      </c>
      <c r="J73" s="381">
        <v>1</v>
      </c>
      <c r="K73" s="382">
        <f>Y73</f>
        <v>-1</v>
      </c>
      <c r="L73" s="383" t="s">
        <v>116</v>
      </c>
      <c r="M73" s="384"/>
      <c r="N73" s="384"/>
      <c r="O73" s="384"/>
      <c r="P73" s="384"/>
      <c r="Q73" s="384"/>
      <c r="R73" s="384"/>
      <c r="S73" s="384"/>
      <c r="T73" s="384"/>
      <c r="U73" s="384"/>
      <c r="V73" s="384"/>
      <c r="W73" s="384"/>
      <c r="X73" s="384"/>
      <c r="Y73" s="385">
        <f>Y74</f>
        <v>-1</v>
      </c>
    </row>
    <row r="74" spans="1:25" s="941" customFormat="1" ht="24.75" customHeight="1" x14ac:dyDescent="0.15">
      <c r="A74" s="373"/>
      <c r="B74" s="374"/>
      <c r="C74" s="374"/>
      <c r="D74" s="386"/>
      <c r="E74" s="387"/>
      <c r="F74" s="388"/>
      <c r="G74" s="389"/>
      <c r="H74" s="390"/>
      <c r="I74" s="391"/>
      <c r="J74" s="392"/>
      <c r="K74" s="393"/>
      <c r="L74" s="394" t="s">
        <v>157</v>
      </c>
      <c r="M74" s="395"/>
      <c r="N74" s="396"/>
      <c r="O74" s="396"/>
      <c r="P74" s="397"/>
      <c r="Q74" s="397"/>
      <c r="R74" s="396"/>
      <c r="S74" s="1162">
        <v>1000</v>
      </c>
      <c r="T74" s="1162"/>
      <c r="U74" s="398" t="s">
        <v>154</v>
      </c>
      <c r="V74" s="399">
        <v>1</v>
      </c>
      <c r="W74" s="399" t="s">
        <v>145</v>
      </c>
      <c r="X74" s="400" t="s">
        <v>22</v>
      </c>
      <c r="Y74" s="401">
        <f>-INT(S74*V74/1000)</f>
        <v>-1</v>
      </c>
    </row>
    <row r="75" spans="1:25" s="941" customFormat="1" ht="24.75" customHeight="1" x14ac:dyDescent="0.15">
      <c r="A75" s="485"/>
      <c r="B75" s="672"/>
      <c r="C75" s="375"/>
      <c r="D75" s="468" t="s">
        <v>199</v>
      </c>
      <c r="E75" s="561"/>
      <c r="F75" s="561"/>
      <c r="G75" s="562"/>
      <c r="H75" s="563"/>
      <c r="I75" s="570">
        <f>J75+K75</f>
        <v>562845</v>
      </c>
      <c r="J75" s="564">
        <v>562846</v>
      </c>
      <c r="K75" s="494">
        <f>K76</f>
        <v>-1</v>
      </c>
      <c r="L75" s="475" t="s">
        <v>5</v>
      </c>
      <c r="M75" s="476"/>
      <c r="N75" s="476"/>
      <c r="O75" s="476"/>
      <c r="P75" s="476"/>
      <c r="Q75" s="476"/>
      <c r="R75" s="476"/>
      <c r="S75" s="476"/>
      <c r="T75" s="476"/>
      <c r="U75" s="476"/>
      <c r="V75" s="476"/>
      <c r="W75" s="476"/>
      <c r="X75" s="476"/>
      <c r="Y75" s="673"/>
    </row>
    <row r="76" spans="1:25" s="941" customFormat="1" ht="24.75" customHeight="1" x14ac:dyDescent="0.15">
      <c r="A76" s="373"/>
      <c r="B76" s="374"/>
      <c r="C76" s="375"/>
      <c r="D76" s="489"/>
      <c r="E76" s="498">
        <v>711</v>
      </c>
      <c r="F76" s="480"/>
      <c r="G76" s="900" t="s">
        <v>200</v>
      </c>
      <c r="H76" s="901"/>
      <c r="I76" s="570">
        <f>J76+K76</f>
        <v>562845</v>
      </c>
      <c r="J76" s="369">
        <v>562846</v>
      </c>
      <c r="K76" s="494">
        <f>K77+K79+K81+K83+K85</f>
        <v>-1</v>
      </c>
      <c r="L76" s="370" t="s">
        <v>5</v>
      </c>
      <c r="M76" s="371"/>
      <c r="N76" s="371"/>
      <c r="O76" s="371"/>
      <c r="P76" s="371"/>
      <c r="Q76" s="371"/>
      <c r="R76" s="371"/>
      <c r="S76" s="371"/>
      <c r="T76" s="371"/>
      <c r="U76" s="371"/>
      <c r="V76" s="371"/>
      <c r="W76" s="371"/>
      <c r="X76" s="371"/>
      <c r="Y76" s="372"/>
    </row>
    <row r="77" spans="1:25" s="941" customFormat="1" ht="24.75" customHeight="1" x14ac:dyDescent="0.15">
      <c r="A77" s="373"/>
      <c r="B77" s="374"/>
      <c r="C77" s="375"/>
      <c r="D77" s="375"/>
      <c r="E77" s="490" t="s">
        <v>8</v>
      </c>
      <c r="F77" s="1039">
        <v>220</v>
      </c>
      <c r="G77" s="1041" t="s">
        <v>230</v>
      </c>
      <c r="H77" s="902"/>
      <c r="I77" s="570">
        <f>J77+K77</f>
        <v>12645</v>
      </c>
      <c r="J77" s="674">
        <v>5800</v>
      </c>
      <c r="K77" s="494">
        <f>Y77</f>
        <v>6845</v>
      </c>
      <c r="L77" s="904" t="s">
        <v>201</v>
      </c>
      <c r="M77" s="431"/>
      <c r="N77" s="431"/>
      <c r="O77" s="431"/>
      <c r="P77" s="431"/>
      <c r="Q77" s="431"/>
      <c r="R77" s="431"/>
      <c r="S77" s="431"/>
      <c r="T77" s="431"/>
      <c r="U77" s="431"/>
      <c r="V77" s="431"/>
      <c r="W77" s="432"/>
      <c r="X77" s="431"/>
      <c r="Y77" s="666">
        <f>SUM(Y78:Y78)</f>
        <v>6845</v>
      </c>
    </row>
    <row r="78" spans="1:25" s="941" customFormat="1" ht="24.75" customHeight="1" x14ac:dyDescent="0.15">
      <c r="A78" s="373"/>
      <c r="B78" s="374"/>
      <c r="C78" s="375"/>
      <c r="D78" s="375"/>
      <c r="E78" s="675"/>
      <c r="F78" s="484"/>
      <c r="G78" s="907"/>
      <c r="H78" s="512"/>
      <c r="I78" s="436"/>
      <c r="J78" s="449"/>
      <c r="K78" s="450"/>
      <c r="L78" s="439" t="s">
        <v>202</v>
      </c>
      <c r="M78" s="440"/>
      <c r="N78" s="440"/>
      <c r="O78" s="440"/>
      <c r="P78" s="441"/>
      <c r="Q78" s="441"/>
      <c r="R78" s="442"/>
      <c r="S78" s="1168">
        <v>684500</v>
      </c>
      <c r="T78" s="1168"/>
      <c r="U78" s="442" t="s">
        <v>203</v>
      </c>
      <c r="V78" s="443">
        <v>10</v>
      </c>
      <c r="W78" s="443" t="s">
        <v>204</v>
      </c>
      <c r="X78" s="440" t="s">
        <v>22</v>
      </c>
      <c r="Y78" s="676">
        <f>INT(S78*V78/1000)</f>
        <v>6845</v>
      </c>
    </row>
    <row r="79" spans="1:25" s="941" customFormat="1" ht="24.75" customHeight="1" x14ac:dyDescent="0.15">
      <c r="A79" s="373"/>
      <c r="B79" s="374"/>
      <c r="C79" s="375"/>
      <c r="D79" s="375"/>
      <c r="E79" s="677" t="s">
        <v>8</v>
      </c>
      <c r="F79" s="1178">
        <v>202</v>
      </c>
      <c r="G79" s="527" t="s">
        <v>205</v>
      </c>
      <c r="H79" s="678"/>
      <c r="I79" s="570">
        <f>J79+K79</f>
        <v>700</v>
      </c>
      <c r="J79" s="674">
        <v>4800</v>
      </c>
      <c r="K79" s="494">
        <f>Y79</f>
        <v>-4100</v>
      </c>
      <c r="L79" s="904" t="s">
        <v>135</v>
      </c>
      <c r="M79" s="431"/>
      <c r="N79" s="431"/>
      <c r="O79" s="431"/>
      <c r="P79" s="431"/>
      <c r="Q79" s="431"/>
      <c r="R79" s="431"/>
      <c r="S79" s="431"/>
      <c r="T79" s="431"/>
      <c r="U79" s="431"/>
      <c r="V79" s="431"/>
      <c r="W79" s="432"/>
      <c r="X79" s="431"/>
      <c r="Y79" s="666">
        <f>SUM(Y80:Y80)</f>
        <v>-4100</v>
      </c>
    </row>
    <row r="80" spans="1:25" s="941" customFormat="1" ht="24.75" customHeight="1" x14ac:dyDescent="0.15">
      <c r="A80" s="373"/>
      <c r="B80" s="374"/>
      <c r="C80" s="375"/>
      <c r="D80" s="375"/>
      <c r="E80" s="675"/>
      <c r="F80" s="484"/>
      <c r="G80" s="907"/>
      <c r="H80" s="520"/>
      <c r="I80" s="458"/>
      <c r="J80" s="679"/>
      <c r="K80" s="680"/>
      <c r="L80" s="669" t="s">
        <v>206</v>
      </c>
      <c r="M80" s="440"/>
      <c r="N80" s="440"/>
      <c r="O80" s="441"/>
      <c r="P80" s="441"/>
      <c r="Q80" s="442"/>
      <c r="R80" s="1174">
        <v>410000</v>
      </c>
      <c r="S80" s="1174"/>
      <c r="T80" s="442" t="s">
        <v>21</v>
      </c>
      <c r="U80" s="443">
        <v>10</v>
      </c>
      <c r="V80" s="443" t="s">
        <v>204</v>
      </c>
      <c r="W80" s="440" t="s">
        <v>22</v>
      </c>
      <c r="X80" s="440"/>
      <c r="Y80" s="457">
        <f>-INT(R80*U80/1000)</f>
        <v>-4100</v>
      </c>
    </row>
    <row r="81" spans="1:25" s="941" customFormat="1" ht="24.75" customHeight="1" x14ac:dyDescent="0.15">
      <c r="A81" s="373"/>
      <c r="B81" s="374"/>
      <c r="C81" s="375"/>
      <c r="D81" s="375"/>
      <c r="E81" s="490" t="s">
        <v>8</v>
      </c>
      <c r="F81" s="527">
        <v>206</v>
      </c>
      <c r="G81" s="661" t="s">
        <v>207</v>
      </c>
      <c r="H81" s="662"/>
      <c r="I81" s="570">
        <f>J81+K81</f>
        <v>0</v>
      </c>
      <c r="J81" s="663">
        <v>1345</v>
      </c>
      <c r="K81" s="494">
        <f>Y81</f>
        <v>-1345</v>
      </c>
      <c r="L81" s="922" t="s">
        <v>135</v>
      </c>
      <c r="M81" s="664"/>
      <c r="N81" s="664"/>
      <c r="O81" s="664"/>
      <c r="P81" s="664"/>
      <c r="Q81" s="664"/>
      <c r="R81" s="664"/>
      <c r="S81" s="664"/>
      <c r="T81" s="664"/>
      <c r="U81" s="664"/>
      <c r="V81" s="664"/>
      <c r="W81" s="665"/>
      <c r="X81" s="664"/>
      <c r="Y81" s="666">
        <f>Y82</f>
        <v>-1345</v>
      </c>
    </row>
    <row r="82" spans="1:25" s="941" customFormat="1" ht="24.75" customHeight="1" x14ac:dyDescent="0.15">
      <c r="A82" s="373"/>
      <c r="B82" s="374"/>
      <c r="C82" s="375"/>
      <c r="D82" s="375"/>
      <c r="E82" s="681"/>
      <c r="F82" s="484"/>
      <c r="G82" s="536"/>
      <c r="H82" s="512"/>
      <c r="I82" s="436"/>
      <c r="J82" s="538"/>
      <c r="K82" s="668"/>
      <c r="L82" s="669" t="s">
        <v>208</v>
      </c>
      <c r="M82" s="541"/>
      <c r="N82" s="541"/>
      <c r="O82" s="541"/>
      <c r="P82" s="670"/>
      <c r="Q82" s="670"/>
      <c r="R82" s="543"/>
      <c r="S82" s="1167">
        <v>269000</v>
      </c>
      <c r="T82" s="1167"/>
      <c r="U82" s="543" t="s">
        <v>21</v>
      </c>
      <c r="V82" s="544">
        <v>5</v>
      </c>
      <c r="W82" s="544" t="s">
        <v>146</v>
      </c>
      <c r="X82" s="541" t="s">
        <v>22</v>
      </c>
      <c r="Y82" s="457">
        <f>-INT(S82*V82/1000)</f>
        <v>-1345</v>
      </c>
    </row>
    <row r="83" spans="1:25" s="941" customFormat="1" ht="24.75" customHeight="1" x14ac:dyDescent="0.15">
      <c r="A83" s="373"/>
      <c r="B83" s="374"/>
      <c r="C83" s="375"/>
      <c r="D83" s="375"/>
      <c r="E83" s="490">
        <v>711</v>
      </c>
      <c r="F83" s="527">
        <v>218</v>
      </c>
      <c r="G83" s="1036" t="s">
        <v>227</v>
      </c>
      <c r="H83" s="662"/>
      <c r="I83" s="570">
        <f>J83+K83</f>
        <v>549500</v>
      </c>
      <c r="J83" s="663">
        <v>550900</v>
      </c>
      <c r="K83" s="494">
        <f>Y83</f>
        <v>-1400</v>
      </c>
      <c r="L83" s="922" t="s">
        <v>135</v>
      </c>
      <c r="M83" s="664"/>
      <c r="N83" s="664"/>
      <c r="O83" s="664"/>
      <c r="P83" s="664"/>
      <c r="Q83" s="664"/>
      <c r="R83" s="664"/>
      <c r="S83" s="664"/>
      <c r="T83" s="664"/>
      <c r="U83" s="664"/>
      <c r="V83" s="664"/>
      <c r="W83" s="665"/>
      <c r="X83" s="664"/>
      <c r="Y83" s="666">
        <f>Y84</f>
        <v>-1400</v>
      </c>
    </row>
    <row r="84" spans="1:25" s="941" customFormat="1" ht="24.75" customHeight="1" x14ac:dyDescent="0.15">
      <c r="A84" s="373"/>
      <c r="B84" s="374"/>
      <c r="C84" s="375"/>
      <c r="D84" s="375"/>
      <c r="E84" s="681"/>
      <c r="F84" s="484"/>
      <c r="G84" s="536"/>
      <c r="H84" s="512"/>
      <c r="I84" s="436"/>
      <c r="J84" s="538"/>
      <c r="K84" s="668"/>
      <c r="L84" s="1037" t="s">
        <v>228</v>
      </c>
      <c r="M84" s="541"/>
      <c r="N84" s="541"/>
      <c r="O84" s="541"/>
      <c r="P84" s="670"/>
      <c r="Q84" s="670"/>
      <c r="R84" s="1038" t="s">
        <v>229</v>
      </c>
      <c r="S84" s="1167">
        <v>280000</v>
      </c>
      <c r="T84" s="1167"/>
      <c r="U84" s="543" t="s">
        <v>21</v>
      </c>
      <c r="V84" s="544">
        <v>5</v>
      </c>
      <c r="W84" s="544" t="s">
        <v>145</v>
      </c>
      <c r="X84" s="541" t="s">
        <v>22</v>
      </c>
      <c r="Y84" s="457">
        <f>-INT(S84*V84/1000)</f>
        <v>-1400</v>
      </c>
    </row>
    <row r="85" spans="1:25" s="941" customFormat="1" ht="24.75" customHeight="1" x14ac:dyDescent="0.15">
      <c r="A85" s="373"/>
      <c r="B85" s="374"/>
      <c r="C85" s="375"/>
      <c r="D85" s="375"/>
      <c r="E85" s="376" t="s">
        <v>155</v>
      </c>
      <c r="F85" s="377">
        <v>305</v>
      </c>
      <c r="G85" s="378" t="s">
        <v>156</v>
      </c>
      <c r="H85" s="662"/>
      <c r="I85" s="570">
        <f>J85+K85</f>
        <v>0</v>
      </c>
      <c r="J85" s="663">
        <v>1</v>
      </c>
      <c r="K85" s="494">
        <f>Y85</f>
        <v>-1</v>
      </c>
      <c r="L85" s="922" t="s">
        <v>135</v>
      </c>
      <c r="M85" s="664"/>
      <c r="N85" s="664"/>
      <c r="O85" s="664"/>
      <c r="P85" s="664"/>
      <c r="Q85" s="664"/>
      <c r="R85" s="664"/>
      <c r="S85" s="664"/>
      <c r="T85" s="664"/>
      <c r="U85" s="664"/>
      <c r="V85" s="664"/>
      <c r="W85" s="665"/>
      <c r="X85" s="664"/>
      <c r="Y85" s="666">
        <f>Y86</f>
        <v>-1</v>
      </c>
    </row>
    <row r="86" spans="1:25" s="941" customFormat="1" ht="24.75" customHeight="1" x14ac:dyDescent="0.15">
      <c r="A86" s="373"/>
      <c r="B86" s="374"/>
      <c r="C86" s="374"/>
      <c r="D86" s="386"/>
      <c r="E86" s="682"/>
      <c r="F86" s="683"/>
      <c r="G86" s="909"/>
      <c r="H86" s="684"/>
      <c r="I86" s="685"/>
      <c r="J86" s="452"/>
      <c r="K86" s="454"/>
      <c r="L86" s="463" t="s">
        <v>218</v>
      </c>
      <c r="M86" s="464"/>
      <c r="N86" s="464"/>
      <c r="O86" s="464"/>
      <c r="P86" s="686"/>
      <c r="Q86" s="670"/>
      <c r="R86" s="543"/>
      <c r="S86" s="1167">
        <v>1000</v>
      </c>
      <c r="T86" s="1167"/>
      <c r="U86" s="543" t="s">
        <v>21</v>
      </c>
      <c r="V86" s="544">
        <v>1</v>
      </c>
      <c r="W86" s="544" t="s">
        <v>146</v>
      </c>
      <c r="X86" s="541" t="s">
        <v>22</v>
      </c>
      <c r="Y86" s="751">
        <f>-INT(S86*V86/1000)</f>
        <v>-1</v>
      </c>
    </row>
    <row r="87" spans="1:25" s="941" customFormat="1" ht="24.75" customHeight="1" x14ac:dyDescent="0.15">
      <c r="A87" s="935"/>
      <c r="B87" s="936"/>
      <c r="C87" s="942" t="s">
        <v>5</v>
      </c>
      <c r="D87" s="842" t="s">
        <v>219</v>
      </c>
      <c r="E87" s="943"/>
      <c r="F87" s="943"/>
      <c r="G87" s="944"/>
      <c r="H87" s="945"/>
      <c r="I87" s="570">
        <f>J87+K87</f>
        <v>8</v>
      </c>
      <c r="J87" s="830">
        <v>0</v>
      </c>
      <c r="K87" s="872">
        <v>8</v>
      </c>
      <c r="L87" s="898"/>
      <c r="M87" s="869"/>
      <c r="N87" s="869"/>
      <c r="O87" s="869"/>
      <c r="P87" s="869"/>
      <c r="Q87" s="877"/>
      <c r="R87" s="869"/>
      <c r="S87" s="869"/>
      <c r="T87" s="869" t="s">
        <v>23</v>
      </c>
      <c r="U87" s="869"/>
      <c r="V87" s="869"/>
      <c r="W87" s="869"/>
      <c r="X87" s="869"/>
      <c r="Y87" s="964"/>
    </row>
    <row r="88" spans="1:25" s="941" customFormat="1" ht="24.75" customHeight="1" x14ac:dyDescent="0.15">
      <c r="A88" s="935"/>
      <c r="B88" s="936"/>
      <c r="C88" s="942"/>
      <c r="D88" s="946" t="s">
        <v>5</v>
      </c>
      <c r="E88" s="1179">
        <v>711</v>
      </c>
      <c r="F88" s="947"/>
      <c r="G88" s="948" t="s">
        <v>7</v>
      </c>
      <c r="H88" s="949"/>
      <c r="I88" s="570">
        <f>J88+K88</f>
        <v>8</v>
      </c>
      <c r="J88" s="934">
        <v>0</v>
      </c>
      <c r="K88" s="983">
        <v>8</v>
      </c>
      <c r="L88" s="950" t="s">
        <v>5</v>
      </c>
      <c r="M88" s="951"/>
      <c r="N88" s="951"/>
      <c r="O88" s="951"/>
      <c r="P88" s="951"/>
      <c r="Q88" s="952"/>
      <c r="R88" s="951"/>
      <c r="S88" s="951"/>
      <c r="T88" s="951"/>
      <c r="U88" s="951"/>
      <c r="V88" s="951"/>
      <c r="W88" s="951"/>
      <c r="X88" s="951"/>
      <c r="Y88" s="984"/>
    </row>
    <row r="89" spans="1:25" s="941" customFormat="1" ht="24.75" customHeight="1" x14ac:dyDescent="0.15">
      <c r="A89" s="935"/>
      <c r="B89" s="957"/>
      <c r="C89" s="959"/>
      <c r="D89" s="931"/>
      <c r="E89" s="960" t="s">
        <v>8</v>
      </c>
      <c r="F89" s="932">
        <v>305</v>
      </c>
      <c r="G89" s="961" t="s">
        <v>197</v>
      </c>
      <c r="H89" s="962"/>
      <c r="I89" s="570">
        <f>J89+K89</f>
        <v>8</v>
      </c>
      <c r="J89" s="873">
        <v>0</v>
      </c>
      <c r="K89" s="872">
        <f>Y89</f>
        <v>8</v>
      </c>
      <c r="L89" s="925" t="s">
        <v>116</v>
      </c>
      <c r="M89" s="870"/>
      <c r="N89" s="870"/>
      <c r="O89" s="871"/>
      <c r="P89" s="871"/>
      <c r="Q89" s="871"/>
      <c r="R89" s="871"/>
      <c r="S89" s="870"/>
      <c r="T89" s="870"/>
      <c r="U89" s="870"/>
      <c r="V89" s="870"/>
      <c r="W89" s="870"/>
      <c r="X89" s="870"/>
      <c r="Y89" s="846">
        <v>8</v>
      </c>
    </row>
    <row r="90" spans="1:25" s="941" customFormat="1" ht="24.75" customHeight="1" x14ac:dyDescent="0.15">
      <c r="A90" s="935"/>
      <c r="B90" s="957"/>
      <c r="C90" s="959"/>
      <c r="D90" s="926"/>
      <c r="E90" s="927"/>
      <c r="F90" s="928"/>
      <c r="G90" s="930"/>
      <c r="H90" s="933"/>
      <c r="I90" s="889"/>
      <c r="J90" s="881"/>
      <c r="K90" s="888"/>
      <c r="L90" s="958" t="s">
        <v>210</v>
      </c>
      <c r="M90" s="878"/>
      <c r="N90" s="878"/>
      <c r="O90" s="878"/>
      <c r="P90" s="877"/>
      <c r="Q90" s="877"/>
      <c r="R90" s="897"/>
      <c r="S90" s="1177">
        <v>7374</v>
      </c>
      <c r="T90" s="1177"/>
      <c r="U90" s="886" t="s">
        <v>21</v>
      </c>
      <c r="V90" s="885">
        <v>1</v>
      </c>
      <c r="W90" s="885" t="s">
        <v>131</v>
      </c>
      <c r="X90" s="884" t="s">
        <v>22</v>
      </c>
      <c r="Y90" s="713">
        <v>8</v>
      </c>
    </row>
    <row r="91" spans="1:25" s="941" customFormat="1" ht="24.75" customHeight="1" x14ac:dyDescent="0.15">
      <c r="A91" s="848"/>
      <c r="B91" s="834"/>
      <c r="C91" s="764"/>
      <c r="D91" s="813" t="s">
        <v>211</v>
      </c>
      <c r="E91" s="1180"/>
      <c r="F91" s="823"/>
      <c r="G91" s="725"/>
      <c r="H91" s="763"/>
      <c r="I91" s="570">
        <f>J91+K91</f>
        <v>36</v>
      </c>
      <c r="J91" s="830">
        <v>0</v>
      </c>
      <c r="K91" s="872">
        <v>36</v>
      </c>
      <c r="L91" s="707" t="s">
        <v>5</v>
      </c>
      <c r="M91" s="696"/>
      <c r="N91" s="696"/>
      <c r="O91" s="696"/>
      <c r="P91" s="696"/>
      <c r="Q91" s="696"/>
      <c r="R91" s="696"/>
      <c r="S91" s="696"/>
      <c r="T91" s="696"/>
      <c r="U91" s="696"/>
      <c r="V91" s="696"/>
      <c r="W91" s="696"/>
      <c r="X91" s="696"/>
      <c r="Y91" s="732"/>
    </row>
    <row r="92" spans="1:25" s="941" customFormat="1" ht="24.75" customHeight="1" x14ac:dyDescent="0.15">
      <c r="A92" s="848"/>
      <c r="B92" s="834"/>
      <c r="C92" s="764"/>
      <c r="D92" s="749"/>
      <c r="E92" s="1179">
        <v>711</v>
      </c>
      <c r="F92" s="738"/>
      <c r="G92" s="896" t="s">
        <v>7</v>
      </c>
      <c r="H92" s="901"/>
      <c r="I92" s="570">
        <f>J92+K92</f>
        <v>36</v>
      </c>
      <c r="J92" s="892">
        <v>0</v>
      </c>
      <c r="K92" s="983">
        <v>36</v>
      </c>
      <c r="L92" s="891" t="s">
        <v>5</v>
      </c>
      <c r="M92" s="890"/>
      <c r="N92" s="890"/>
      <c r="O92" s="890"/>
      <c r="P92" s="890"/>
      <c r="Q92" s="890"/>
      <c r="R92" s="890"/>
      <c r="S92" s="890"/>
      <c r="T92" s="890"/>
      <c r="U92" s="890"/>
      <c r="V92" s="890"/>
      <c r="W92" s="890"/>
      <c r="X92" s="890"/>
      <c r="Y92" s="1030"/>
    </row>
    <row r="93" spans="1:25" s="941" customFormat="1" ht="24.75" customHeight="1" x14ac:dyDescent="0.15">
      <c r="A93" s="726"/>
      <c r="B93" s="825"/>
      <c r="C93" s="804"/>
      <c r="D93" s="764"/>
      <c r="E93" s="960" t="s">
        <v>8</v>
      </c>
      <c r="F93" s="932">
        <v>305</v>
      </c>
      <c r="G93" s="961" t="s">
        <v>197</v>
      </c>
      <c r="H93" s="962"/>
      <c r="I93" s="570">
        <f>J93+K93</f>
        <v>36</v>
      </c>
      <c r="J93" s="873">
        <v>0</v>
      </c>
      <c r="K93" s="872">
        <f>Y93</f>
        <v>36</v>
      </c>
      <c r="L93" s="925" t="s">
        <v>116</v>
      </c>
      <c r="M93" s="870"/>
      <c r="N93" s="870"/>
      <c r="O93" s="871"/>
      <c r="P93" s="871"/>
      <c r="Q93" s="871"/>
      <c r="R93" s="871"/>
      <c r="S93" s="870"/>
      <c r="T93" s="870"/>
      <c r="U93" s="870"/>
      <c r="V93" s="870"/>
      <c r="W93" s="870"/>
      <c r="X93" s="870"/>
      <c r="Y93" s="846">
        <v>36</v>
      </c>
    </row>
    <row r="94" spans="1:25" s="941" customFormat="1" ht="24.75" customHeight="1" x14ac:dyDescent="0.15">
      <c r="A94" s="726"/>
      <c r="B94" s="825"/>
      <c r="C94" s="804"/>
      <c r="D94" s="754"/>
      <c r="E94" s="965"/>
      <c r="F94" s="966"/>
      <c r="G94" s="930"/>
      <c r="H94" s="924"/>
      <c r="I94" s="889"/>
      <c r="J94" s="881"/>
      <c r="K94" s="888"/>
      <c r="L94" s="958" t="s">
        <v>210</v>
      </c>
      <c r="M94" s="878"/>
      <c r="N94" s="878"/>
      <c r="O94" s="878"/>
      <c r="P94" s="877"/>
      <c r="Q94" s="877"/>
      <c r="R94" s="897"/>
      <c r="S94" s="1176">
        <v>35061</v>
      </c>
      <c r="T94" s="1176"/>
      <c r="U94" s="886" t="s">
        <v>21</v>
      </c>
      <c r="V94" s="885">
        <v>1</v>
      </c>
      <c r="W94" s="885" t="s">
        <v>131</v>
      </c>
      <c r="X94" s="884" t="s">
        <v>22</v>
      </c>
      <c r="Y94" s="713">
        <v>36</v>
      </c>
    </row>
    <row r="95" spans="1:25" s="941" customFormat="1" ht="24.75" customHeight="1" x14ac:dyDescent="0.15">
      <c r="A95" s="935"/>
      <c r="B95" s="936"/>
      <c r="C95" s="954" t="s">
        <v>5</v>
      </c>
      <c r="D95" s="803" t="s">
        <v>220</v>
      </c>
      <c r="E95" s="1181"/>
      <c r="F95" s="943"/>
      <c r="G95" s="944"/>
      <c r="H95" s="945"/>
      <c r="I95" s="570">
        <f>J95+K95</f>
        <v>3</v>
      </c>
      <c r="J95" s="830">
        <v>0</v>
      </c>
      <c r="K95" s="872">
        <v>3</v>
      </c>
      <c r="L95" s="978" t="s">
        <v>5</v>
      </c>
      <c r="M95" s="985"/>
      <c r="N95" s="985"/>
      <c r="O95" s="985"/>
      <c r="P95" s="986"/>
      <c r="Q95" s="986"/>
      <c r="R95" s="985"/>
      <c r="S95" s="979"/>
      <c r="T95" s="979"/>
      <c r="U95" s="979"/>
      <c r="V95" s="979"/>
      <c r="W95" s="979"/>
      <c r="X95" s="979"/>
      <c r="Y95" s="800"/>
    </row>
    <row r="96" spans="1:25" s="941" customFormat="1" ht="24.75" customHeight="1" x14ac:dyDescent="0.15">
      <c r="A96" s="935"/>
      <c r="B96" s="936"/>
      <c r="C96" s="954"/>
      <c r="D96" s="987" t="s">
        <v>5</v>
      </c>
      <c r="E96" s="1179">
        <v>711</v>
      </c>
      <c r="F96" s="953"/>
      <c r="G96" s="988" t="s">
        <v>7</v>
      </c>
      <c r="H96" s="989"/>
      <c r="I96" s="570">
        <f>J96+K96</f>
        <v>3</v>
      </c>
      <c r="J96" s="990">
        <v>0</v>
      </c>
      <c r="K96" s="876">
        <v>3</v>
      </c>
      <c r="L96" s="980" t="s">
        <v>5</v>
      </c>
      <c r="M96" s="890"/>
      <c r="N96" s="890"/>
      <c r="O96" s="890"/>
      <c r="P96" s="981"/>
      <c r="Q96" s="981"/>
      <c r="R96" s="890"/>
      <c r="S96" s="890"/>
      <c r="T96" s="890"/>
      <c r="U96" s="890"/>
      <c r="V96" s="890"/>
      <c r="W96" s="890"/>
      <c r="X96" s="890"/>
      <c r="Y96" s="991"/>
    </row>
    <row r="97" spans="1:25" s="941" customFormat="1" ht="24.75" customHeight="1" x14ac:dyDescent="0.15">
      <c r="A97" s="726"/>
      <c r="B97" s="804"/>
      <c r="C97" s="764"/>
      <c r="D97" s="764"/>
      <c r="E97" s="960" t="s">
        <v>8</v>
      </c>
      <c r="F97" s="932">
        <v>305</v>
      </c>
      <c r="G97" s="961" t="s">
        <v>197</v>
      </c>
      <c r="H97" s="962"/>
      <c r="I97" s="570">
        <f>J97+K97</f>
        <v>3</v>
      </c>
      <c r="J97" s="873">
        <v>0</v>
      </c>
      <c r="K97" s="872">
        <v>3</v>
      </c>
      <c r="L97" s="925" t="s">
        <v>116</v>
      </c>
      <c r="M97" s="870"/>
      <c r="N97" s="870"/>
      <c r="O97" s="871"/>
      <c r="P97" s="871"/>
      <c r="Q97" s="871"/>
      <c r="R97" s="871"/>
      <c r="S97" s="870"/>
      <c r="T97" s="870"/>
      <c r="U97" s="870"/>
      <c r="V97" s="870"/>
      <c r="W97" s="870"/>
      <c r="X97" s="870"/>
      <c r="Y97" s="846">
        <v>3</v>
      </c>
    </row>
    <row r="98" spans="1:25" s="941" customFormat="1" ht="24.75" customHeight="1" x14ac:dyDescent="0.15">
      <c r="A98" s="726"/>
      <c r="B98" s="804"/>
      <c r="C98" s="834"/>
      <c r="D98" s="764"/>
      <c r="E98" s="967"/>
      <c r="F98" s="968"/>
      <c r="G98" s="929"/>
      <c r="H98" s="955"/>
      <c r="I98" s="923"/>
      <c r="J98" s="882"/>
      <c r="K98" s="879"/>
      <c r="L98" s="956" t="s">
        <v>210</v>
      </c>
      <c r="M98" s="878"/>
      <c r="N98" s="878"/>
      <c r="O98" s="878"/>
      <c r="P98" s="877"/>
      <c r="Q98" s="877"/>
      <c r="R98" s="897"/>
      <c r="S98" s="1176">
        <v>2128</v>
      </c>
      <c r="T98" s="1176"/>
      <c r="U98" s="895" t="s">
        <v>21</v>
      </c>
      <c r="V98" s="894">
        <v>1</v>
      </c>
      <c r="W98" s="894" t="s">
        <v>209</v>
      </c>
      <c r="X98" s="893" t="s">
        <v>22</v>
      </c>
      <c r="Y98" s="713">
        <v>3</v>
      </c>
    </row>
    <row r="99" spans="1:25" s="941" customFormat="1" ht="24.75" customHeight="1" x14ac:dyDescent="0.15">
      <c r="A99" s="935"/>
      <c r="B99" s="936"/>
      <c r="C99" s="971"/>
      <c r="D99" s="697" t="s">
        <v>221</v>
      </c>
      <c r="E99" s="937"/>
      <c r="F99" s="938"/>
      <c r="G99" s="939"/>
      <c r="H99" s="972"/>
      <c r="I99" s="570">
        <f>J99+K99</f>
        <v>6</v>
      </c>
      <c r="J99" s="830">
        <v>0</v>
      </c>
      <c r="K99" s="872">
        <v>6</v>
      </c>
      <c r="L99" s="937"/>
      <c r="M99" s="874"/>
      <c r="N99" s="874"/>
      <c r="O99" s="874"/>
      <c r="P99" s="875"/>
      <c r="Q99" s="875"/>
      <c r="R99" s="875"/>
      <c r="S99" s="875"/>
      <c r="T99" s="875"/>
      <c r="U99" s="940"/>
      <c r="V99" s="974"/>
      <c r="W99" s="874"/>
      <c r="X99" s="940"/>
      <c r="Y99" s="963"/>
    </row>
    <row r="100" spans="1:25" s="941" customFormat="1" ht="24.75" customHeight="1" x14ac:dyDescent="0.15">
      <c r="A100" s="848"/>
      <c r="B100" s="834"/>
      <c r="C100" s="764"/>
      <c r="D100" s="737"/>
      <c r="E100" s="1182">
        <v>711</v>
      </c>
      <c r="F100" s="738"/>
      <c r="G100" s="975" t="s">
        <v>7</v>
      </c>
      <c r="H100" s="901"/>
      <c r="I100" s="570">
        <f>J100+K100</f>
        <v>6</v>
      </c>
      <c r="J100" s="892">
        <v>0</v>
      </c>
      <c r="K100" s="973">
        <v>6</v>
      </c>
      <c r="L100" s="891" t="s">
        <v>5</v>
      </c>
      <c r="M100" s="890"/>
      <c r="N100" s="890"/>
      <c r="O100" s="890"/>
      <c r="P100" s="890"/>
      <c r="Q100" s="890"/>
      <c r="R100" s="890"/>
      <c r="S100" s="890"/>
      <c r="T100" s="890"/>
      <c r="U100" s="890"/>
      <c r="V100" s="890"/>
      <c r="W100" s="890"/>
      <c r="X100" s="890"/>
      <c r="Y100" s="992"/>
    </row>
    <row r="101" spans="1:25" s="941" customFormat="1" ht="24.75" customHeight="1" x14ac:dyDescent="0.15">
      <c r="A101" s="848"/>
      <c r="B101" s="834"/>
      <c r="C101" s="753"/>
      <c r="D101" s="804"/>
      <c r="E101" s="960" t="s">
        <v>8</v>
      </c>
      <c r="F101" s="932">
        <v>305</v>
      </c>
      <c r="G101" s="961" t="s">
        <v>197</v>
      </c>
      <c r="H101" s="962"/>
      <c r="I101" s="570">
        <f>J101+K101</f>
        <v>6</v>
      </c>
      <c r="J101" s="873">
        <v>0</v>
      </c>
      <c r="K101" s="872">
        <f>Y101</f>
        <v>6</v>
      </c>
      <c r="L101" s="925" t="s">
        <v>116</v>
      </c>
      <c r="M101" s="870"/>
      <c r="N101" s="870"/>
      <c r="O101" s="871"/>
      <c r="P101" s="871"/>
      <c r="Q101" s="871"/>
      <c r="R101" s="871"/>
      <c r="S101" s="970"/>
      <c r="T101" s="970"/>
      <c r="U101" s="870"/>
      <c r="V101" s="870"/>
      <c r="W101" s="870"/>
      <c r="X101" s="870"/>
      <c r="Y101" s="846">
        <v>6</v>
      </c>
    </row>
    <row r="102" spans="1:25" s="941" customFormat="1" ht="24.75" customHeight="1" x14ac:dyDescent="0.15">
      <c r="A102" s="848"/>
      <c r="B102" s="834"/>
      <c r="C102" s="753"/>
      <c r="D102" s="804"/>
      <c r="E102" s="965"/>
      <c r="F102" s="966"/>
      <c r="G102" s="930"/>
      <c r="H102" s="924"/>
      <c r="I102" s="889"/>
      <c r="J102" s="881"/>
      <c r="K102" s="888"/>
      <c r="L102" s="958" t="s">
        <v>210</v>
      </c>
      <c r="M102" s="880"/>
      <c r="N102" s="880"/>
      <c r="O102" s="880"/>
      <c r="P102" s="883"/>
      <c r="Q102" s="883"/>
      <c r="R102" s="887"/>
      <c r="S102" s="1176">
        <v>5187</v>
      </c>
      <c r="T102" s="1176"/>
      <c r="U102" s="895" t="s">
        <v>21</v>
      </c>
      <c r="V102" s="894">
        <v>1</v>
      </c>
      <c r="W102" s="894" t="s">
        <v>209</v>
      </c>
      <c r="X102" s="893" t="s">
        <v>22</v>
      </c>
      <c r="Y102" s="713">
        <v>6</v>
      </c>
    </row>
    <row r="103" spans="1:25" s="941" customFormat="1" ht="24.75" customHeight="1" x14ac:dyDescent="0.15">
      <c r="A103" s="848"/>
      <c r="B103" s="834"/>
      <c r="C103" s="764"/>
      <c r="D103" s="746" t="s">
        <v>212</v>
      </c>
      <c r="E103" s="1183"/>
      <c r="F103" s="823"/>
      <c r="G103" s="695"/>
      <c r="H103" s="694"/>
      <c r="I103" s="570">
        <f>J103+K103</f>
        <v>3</v>
      </c>
      <c r="J103" s="830">
        <v>0</v>
      </c>
      <c r="K103" s="872">
        <v>3</v>
      </c>
      <c r="L103" s="727" t="s">
        <v>5</v>
      </c>
      <c r="M103" s="812"/>
      <c r="N103" s="812"/>
      <c r="O103" s="812"/>
      <c r="P103" s="812"/>
      <c r="Q103" s="812"/>
      <c r="R103" s="812"/>
      <c r="S103" s="812"/>
      <c r="T103" s="812" t="s">
        <v>23</v>
      </c>
      <c r="U103" s="812"/>
      <c r="V103" s="812"/>
      <c r="W103" s="812"/>
      <c r="X103" s="812"/>
      <c r="Y103" s="748"/>
    </row>
    <row r="104" spans="1:25" s="941" customFormat="1" ht="24.75" customHeight="1" x14ac:dyDescent="0.15">
      <c r="A104" s="848"/>
      <c r="B104" s="834"/>
      <c r="C104" s="764"/>
      <c r="D104" s="719"/>
      <c r="E104" s="1182">
        <v>711</v>
      </c>
      <c r="F104" s="708"/>
      <c r="G104" s="900" t="s">
        <v>7</v>
      </c>
      <c r="H104" s="901"/>
      <c r="I104" s="570">
        <f>J104+K104</f>
        <v>3</v>
      </c>
      <c r="J104" s="892">
        <v>0</v>
      </c>
      <c r="K104" s="872">
        <v>3</v>
      </c>
      <c r="L104" s="993" t="s">
        <v>5</v>
      </c>
      <c r="M104" s="976"/>
      <c r="N104" s="976"/>
      <c r="O104" s="976"/>
      <c r="P104" s="976"/>
      <c r="Q104" s="976"/>
      <c r="R104" s="976"/>
      <c r="S104" s="976"/>
      <c r="T104" s="976"/>
      <c r="U104" s="976"/>
      <c r="V104" s="976"/>
      <c r="W104" s="976"/>
      <c r="X104" s="976"/>
      <c r="Y104" s="994"/>
    </row>
    <row r="105" spans="1:25" s="941" customFormat="1" ht="24.75" customHeight="1" x14ac:dyDescent="0.15">
      <c r="A105" s="726"/>
      <c r="B105" s="745"/>
      <c r="C105" s="753"/>
      <c r="D105" s="825"/>
      <c r="E105" s="960" t="s">
        <v>8</v>
      </c>
      <c r="F105" s="932">
        <v>305</v>
      </c>
      <c r="G105" s="961" t="s">
        <v>197</v>
      </c>
      <c r="H105" s="962"/>
      <c r="I105" s="570">
        <f>J105+K105</f>
        <v>3</v>
      </c>
      <c r="J105" s="873">
        <v>0</v>
      </c>
      <c r="K105" s="872">
        <f>Y105</f>
        <v>3</v>
      </c>
      <c r="L105" s="925" t="s">
        <v>116</v>
      </c>
      <c r="M105" s="870"/>
      <c r="N105" s="870"/>
      <c r="O105" s="871"/>
      <c r="P105" s="871"/>
      <c r="Q105" s="871"/>
      <c r="R105" s="871"/>
      <c r="S105" s="870"/>
      <c r="T105" s="870"/>
      <c r="U105" s="870"/>
      <c r="V105" s="870"/>
      <c r="W105" s="870"/>
      <c r="X105" s="870"/>
      <c r="Y105" s="846">
        <v>3</v>
      </c>
    </row>
    <row r="106" spans="1:25" s="941" customFormat="1" ht="24.75" customHeight="1" x14ac:dyDescent="0.15">
      <c r="A106" s="726"/>
      <c r="B106" s="745"/>
      <c r="C106" s="753"/>
      <c r="D106" s="718"/>
      <c r="E106" s="965"/>
      <c r="F106" s="966"/>
      <c r="G106" s="930"/>
      <c r="H106" s="924"/>
      <c r="I106" s="889"/>
      <c r="J106" s="881"/>
      <c r="K106" s="888"/>
      <c r="L106" s="958" t="s">
        <v>210</v>
      </c>
      <c r="M106" s="880"/>
      <c r="N106" s="880"/>
      <c r="O106" s="880"/>
      <c r="P106" s="883"/>
      <c r="Q106" s="883"/>
      <c r="R106" s="887"/>
      <c r="S106" s="1177">
        <v>2088</v>
      </c>
      <c r="T106" s="1177"/>
      <c r="U106" s="895" t="s">
        <v>21</v>
      </c>
      <c r="V106" s="894">
        <v>1</v>
      </c>
      <c r="W106" s="894" t="s">
        <v>209</v>
      </c>
      <c r="X106" s="893" t="s">
        <v>22</v>
      </c>
      <c r="Y106" s="713">
        <v>3</v>
      </c>
    </row>
    <row r="107" spans="1:25" s="941" customFormat="1" ht="24.75" customHeight="1" x14ac:dyDescent="0.15">
      <c r="A107" s="726"/>
      <c r="B107" s="745"/>
      <c r="C107" s="764"/>
      <c r="D107" s="813" t="s">
        <v>213</v>
      </c>
      <c r="E107" s="1184"/>
      <c r="F107" s="839"/>
      <c r="G107" s="816"/>
      <c r="H107" s="761"/>
      <c r="I107" s="570">
        <f>J107+K107</f>
        <v>2</v>
      </c>
      <c r="J107" s="830">
        <v>0</v>
      </c>
      <c r="K107" s="872">
        <v>2</v>
      </c>
      <c r="L107" s="707" t="s">
        <v>5</v>
      </c>
      <c r="M107" s="696"/>
      <c r="N107" s="696"/>
      <c r="O107" s="696"/>
      <c r="P107" s="696"/>
      <c r="Q107" s="696"/>
      <c r="R107" s="696"/>
      <c r="S107" s="696"/>
      <c r="T107" s="696"/>
      <c r="U107" s="696"/>
      <c r="V107" s="696"/>
      <c r="W107" s="696"/>
      <c r="X107" s="696"/>
      <c r="Y107" s="706"/>
    </row>
    <row r="108" spans="1:25" s="941" customFormat="1" ht="24.75" customHeight="1" x14ac:dyDescent="0.15">
      <c r="A108" s="848"/>
      <c r="B108" s="834"/>
      <c r="C108" s="764"/>
      <c r="D108" s="719"/>
      <c r="E108" s="1182">
        <v>711</v>
      </c>
      <c r="F108" s="708"/>
      <c r="G108" s="900" t="s">
        <v>7</v>
      </c>
      <c r="H108" s="901"/>
      <c r="I108" s="570">
        <f>J108+K108</f>
        <v>2</v>
      </c>
      <c r="J108" s="892">
        <v>0</v>
      </c>
      <c r="K108" s="872">
        <v>2</v>
      </c>
      <c r="L108" s="993" t="s">
        <v>5</v>
      </c>
      <c r="M108" s="976"/>
      <c r="N108" s="976"/>
      <c r="O108" s="976"/>
      <c r="P108" s="976"/>
      <c r="Q108" s="976"/>
      <c r="R108" s="976"/>
      <c r="S108" s="976"/>
      <c r="T108" s="976"/>
      <c r="U108" s="976"/>
      <c r="V108" s="976"/>
      <c r="W108" s="976"/>
      <c r="X108" s="976"/>
      <c r="Y108" s="994"/>
    </row>
    <row r="109" spans="1:25" s="941" customFormat="1" ht="24.75" customHeight="1" x14ac:dyDescent="0.15">
      <c r="A109" s="848"/>
      <c r="B109" s="834"/>
      <c r="C109" s="753"/>
      <c r="D109" s="804"/>
      <c r="E109" s="960" t="s">
        <v>8</v>
      </c>
      <c r="F109" s="932">
        <v>305</v>
      </c>
      <c r="G109" s="961" t="s">
        <v>197</v>
      </c>
      <c r="H109" s="962"/>
      <c r="I109" s="570">
        <f>J109+K109</f>
        <v>2</v>
      </c>
      <c r="J109" s="873">
        <v>0</v>
      </c>
      <c r="K109" s="872">
        <f>Y109</f>
        <v>2</v>
      </c>
      <c r="L109" s="925" t="s">
        <v>116</v>
      </c>
      <c r="M109" s="870"/>
      <c r="N109" s="870"/>
      <c r="O109" s="871"/>
      <c r="P109" s="871"/>
      <c r="Q109" s="871"/>
      <c r="R109" s="871"/>
      <c r="S109" s="870"/>
      <c r="T109" s="870"/>
      <c r="U109" s="870"/>
      <c r="V109" s="870"/>
      <c r="W109" s="870"/>
      <c r="X109" s="870"/>
      <c r="Y109" s="743">
        <v>2</v>
      </c>
    </row>
    <row r="110" spans="1:25" s="941" customFormat="1" ht="24.75" customHeight="1" x14ac:dyDescent="0.15">
      <c r="A110" s="848"/>
      <c r="B110" s="834"/>
      <c r="C110" s="753"/>
      <c r="D110" s="804"/>
      <c r="E110" s="965"/>
      <c r="F110" s="966"/>
      <c r="G110" s="930"/>
      <c r="H110" s="924"/>
      <c r="I110" s="889"/>
      <c r="J110" s="881"/>
      <c r="K110" s="888"/>
      <c r="L110" s="958" t="s">
        <v>210</v>
      </c>
      <c r="M110" s="880"/>
      <c r="N110" s="880"/>
      <c r="O110" s="880"/>
      <c r="P110" s="883"/>
      <c r="Q110" s="883"/>
      <c r="R110" s="887"/>
      <c r="S110" s="1177">
        <v>16</v>
      </c>
      <c r="T110" s="1177"/>
      <c r="U110" s="886" t="s">
        <v>21</v>
      </c>
      <c r="V110" s="885">
        <v>1</v>
      </c>
      <c r="W110" s="885" t="s">
        <v>209</v>
      </c>
      <c r="X110" s="884" t="s">
        <v>22</v>
      </c>
      <c r="Y110" s="814">
        <v>2</v>
      </c>
    </row>
    <row r="111" spans="1:25" s="941" customFormat="1" ht="24.75" customHeight="1" x14ac:dyDescent="0.15">
      <c r="A111" s="726"/>
      <c r="B111" s="829"/>
      <c r="C111" s="716"/>
      <c r="D111" s="759" t="s">
        <v>214</v>
      </c>
      <c r="E111" s="1185"/>
      <c r="F111" s="744"/>
      <c r="G111" s="818"/>
      <c r="H111" s="849"/>
      <c r="I111" s="570">
        <f>J111+K111</f>
        <v>3</v>
      </c>
      <c r="J111" s="830">
        <v>0</v>
      </c>
      <c r="K111" s="723">
        <v>3</v>
      </c>
      <c r="L111" s="843" t="s">
        <v>5</v>
      </c>
      <c r="M111" s="715"/>
      <c r="N111" s="715"/>
      <c r="O111" s="715"/>
      <c r="P111" s="715"/>
      <c r="Q111" s="715"/>
      <c r="R111" s="715"/>
      <c r="S111" s="715"/>
      <c r="T111" s="715" t="s">
        <v>23</v>
      </c>
      <c r="U111" s="715"/>
      <c r="V111" s="715"/>
      <c r="W111" s="715"/>
      <c r="X111" s="715"/>
      <c r="Y111" s="827"/>
    </row>
    <row r="112" spans="1:25" s="941" customFormat="1" ht="24.75" customHeight="1" x14ac:dyDescent="0.15">
      <c r="A112" s="726"/>
      <c r="B112" s="829"/>
      <c r="C112" s="804"/>
      <c r="D112" s="821"/>
      <c r="E112" s="1186">
        <v>711</v>
      </c>
      <c r="F112" s="760"/>
      <c r="G112" s="900" t="s">
        <v>7</v>
      </c>
      <c r="H112" s="901"/>
      <c r="I112" s="570">
        <f>J112+K112</f>
        <v>3</v>
      </c>
      <c r="J112" s="892">
        <v>0</v>
      </c>
      <c r="K112" s="723">
        <f>K113</f>
        <v>3</v>
      </c>
      <c r="L112" s="891" t="s">
        <v>5</v>
      </c>
      <c r="M112" s="890"/>
      <c r="N112" s="890"/>
      <c r="O112" s="890"/>
      <c r="P112" s="890"/>
      <c r="Q112" s="890"/>
      <c r="R112" s="890"/>
      <c r="S112" s="890"/>
      <c r="T112" s="890"/>
      <c r="U112" s="890"/>
      <c r="V112" s="890"/>
      <c r="W112" s="890"/>
      <c r="X112" s="890"/>
      <c r="Y112" s="995"/>
    </row>
    <row r="113" spans="1:25" s="941" customFormat="1" ht="24.75" customHeight="1" x14ac:dyDescent="0.15">
      <c r="A113" s="726"/>
      <c r="B113" s="829"/>
      <c r="C113" s="804"/>
      <c r="D113" s="705"/>
      <c r="E113" s="960" t="s">
        <v>8</v>
      </c>
      <c r="F113" s="932">
        <v>305</v>
      </c>
      <c r="G113" s="961" t="s">
        <v>197</v>
      </c>
      <c r="H113" s="902"/>
      <c r="I113" s="570">
        <f>J113+K113</f>
        <v>3</v>
      </c>
      <c r="J113" s="903">
        <v>0</v>
      </c>
      <c r="K113" s="983">
        <f>Y113</f>
        <v>3</v>
      </c>
      <c r="L113" s="904" t="s">
        <v>15</v>
      </c>
      <c r="M113" s="905"/>
      <c r="N113" s="905"/>
      <c r="O113" s="905"/>
      <c r="P113" s="905"/>
      <c r="Q113" s="905"/>
      <c r="R113" s="905"/>
      <c r="S113" s="905"/>
      <c r="T113" s="905"/>
      <c r="U113" s="905"/>
      <c r="V113" s="905"/>
      <c r="W113" s="906"/>
      <c r="X113" s="905"/>
      <c r="Y113" s="743">
        <v>3</v>
      </c>
    </row>
    <row r="114" spans="1:25" s="941" customFormat="1" ht="24.75" customHeight="1" x14ac:dyDescent="0.15">
      <c r="A114" s="726"/>
      <c r="B114" s="829"/>
      <c r="C114" s="804"/>
      <c r="D114" s="705"/>
      <c r="E114" s="1187"/>
      <c r="F114" s="704"/>
      <c r="G114" s="907"/>
      <c r="H114" s="924"/>
      <c r="I114" s="889"/>
      <c r="J114" s="908"/>
      <c r="K114" s="996"/>
      <c r="L114" s="958" t="s">
        <v>210</v>
      </c>
      <c r="M114" s="912"/>
      <c r="N114" s="912"/>
      <c r="O114" s="912"/>
      <c r="P114" s="913"/>
      <c r="Q114" s="913"/>
      <c r="R114" s="914"/>
      <c r="S114" s="1031">
        <v>2519</v>
      </c>
      <c r="T114" s="1031" t="s">
        <v>16</v>
      </c>
      <c r="U114" s="914" t="s">
        <v>21</v>
      </c>
      <c r="V114" s="915">
        <v>1</v>
      </c>
      <c r="W114" s="915" t="s">
        <v>209</v>
      </c>
      <c r="X114" s="912" t="s">
        <v>22</v>
      </c>
      <c r="Y114" s="814">
        <v>3</v>
      </c>
    </row>
    <row r="115" spans="1:25" s="941" customFormat="1" ht="24.75" customHeight="1" x14ac:dyDescent="0.15">
      <c r="A115" s="726"/>
      <c r="B115" s="829"/>
      <c r="C115" s="804"/>
      <c r="D115" s="739" t="s">
        <v>215</v>
      </c>
      <c r="E115" s="1188"/>
      <c r="F115" s="720"/>
      <c r="G115" s="916"/>
      <c r="H115" s="917"/>
      <c r="I115" s="570">
        <f>J115+K115</f>
        <v>207</v>
      </c>
      <c r="J115" s="918">
        <v>0</v>
      </c>
      <c r="K115" s="997">
        <v>207</v>
      </c>
      <c r="L115" s="919"/>
      <c r="M115" s="920"/>
      <c r="N115" s="920"/>
      <c r="O115" s="920"/>
      <c r="P115" s="920"/>
      <c r="Q115" s="920"/>
      <c r="R115" s="920"/>
      <c r="S115" s="920"/>
      <c r="T115" s="920"/>
      <c r="U115" s="920"/>
      <c r="V115" s="920"/>
      <c r="W115" s="921"/>
      <c r="X115" s="920"/>
      <c r="Y115" s="998"/>
    </row>
    <row r="116" spans="1:25" s="941" customFormat="1" ht="24.75" customHeight="1" x14ac:dyDescent="0.15">
      <c r="A116" s="726"/>
      <c r="B116" s="829"/>
      <c r="C116" s="804"/>
      <c r="D116" s="821"/>
      <c r="E116" s="1186">
        <v>711</v>
      </c>
      <c r="F116" s="760"/>
      <c r="G116" s="900" t="s">
        <v>7</v>
      </c>
      <c r="H116" s="901"/>
      <c r="I116" s="570">
        <f>J116+K116</f>
        <v>207</v>
      </c>
      <c r="J116" s="892">
        <v>0</v>
      </c>
      <c r="K116" s="999">
        <v>207</v>
      </c>
      <c r="L116" s="891" t="s">
        <v>5</v>
      </c>
      <c r="M116" s="890"/>
      <c r="N116" s="890"/>
      <c r="O116" s="890"/>
      <c r="P116" s="890"/>
      <c r="Q116" s="890"/>
      <c r="R116" s="890"/>
      <c r="S116" s="890"/>
      <c r="T116" s="890"/>
      <c r="U116" s="890"/>
      <c r="V116" s="890"/>
      <c r="W116" s="890"/>
      <c r="X116" s="890"/>
      <c r="Y116" s="995"/>
    </row>
    <row r="117" spans="1:25" s="941" customFormat="1" ht="24.75" customHeight="1" x14ac:dyDescent="0.15">
      <c r="A117" s="726"/>
      <c r="B117" s="829"/>
      <c r="C117" s="804"/>
      <c r="D117" s="705"/>
      <c r="E117" s="960" t="s">
        <v>8</v>
      </c>
      <c r="F117" s="932">
        <v>305</v>
      </c>
      <c r="G117" s="961" t="s">
        <v>197</v>
      </c>
      <c r="H117" s="902"/>
      <c r="I117" s="570">
        <f>J117+K117</f>
        <v>207</v>
      </c>
      <c r="J117" s="903">
        <v>0</v>
      </c>
      <c r="K117" s="983">
        <f>Y117</f>
        <v>207</v>
      </c>
      <c r="L117" s="922" t="s">
        <v>15</v>
      </c>
      <c r="M117" s="910"/>
      <c r="N117" s="910"/>
      <c r="O117" s="910"/>
      <c r="P117" s="910"/>
      <c r="Q117" s="910"/>
      <c r="R117" s="910"/>
      <c r="S117" s="910"/>
      <c r="T117" s="910"/>
      <c r="U117" s="910"/>
      <c r="V117" s="910"/>
      <c r="W117" s="911"/>
      <c r="X117" s="910"/>
      <c r="Y117" s="743">
        <v>207</v>
      </c>
    </row>
    <row r="118" spans="1:25" s="941" customFormat="1" ht="24.75" customHeight="1" x14ac:dyDescent="0.15">
      <c r="A118" s="726"/>
      <c r="B118" s="829"/>
      <c r="C118" s="845"/>
      <c r="D118" s="710"/>
      <c r="E118" s="1189"/>
      <c r="F118" s="838"/>
      <c r="G118" s="909"/>
      <c r="H118" s="924"/>
      <c r="I118" s="889"/>
      <c r="J118" s="1000"/>
      <c r="K118" s="1001"/>
      <c r="L118" s="958" t="s">
        <v>210</v>
      </c>
      <c r="M118" s="912"/>
      <c r="N118" s="912"/>
      <c r="O118" s="912"/>
      <c r="P118" s="913"/>
      <c r="Q118" s="913"/>
      <c r="R118" s="914"/>
      <c r="S118" s="1031">
        <v>206586</v>
      </c>
      <c r="T118" s="1031" t="s">
        <v>16</v>
      </c>
      <c r="U118" s="914" t="s">
        <v>21</v>
      </c>
      <c r="V118" s="915">
        <v>1</v>
      </c>
      <c r="W118" s="915" t="s">
        <v>209</v>
      </c>
      <c r="X118" s="912" t="s">
        <v>22</v>
      </c>
      <c r="Y118" s="814">
        <v>207</v>
      </c>
    </row>
    <row r="119" spans="1:25" s="941" customFormat="1" ht="24.75" customHeight="1" x14ac:dyDescent="0.15">
      <c r="A119" s="726"/>
      <c r="B119" s="829"/>
      <c r="C119" s="716"/>
      <c r="D119" s="739" t="s">
        <v>216</v>
      </c>
      <c r="E119" s="1188"/>
      <c r="F119" s="720"/>
      <c r="G119" s="916"/>
      <c r="H119" s="917"/>
      <c r="I119" s="570">
        <f>J119+K119</f>
        <v>54</v>
      </c>
      <c r="J119" s="918">
        <v>0</v>
      </c>
      <c r="K119" s="997">
        <v>54</v>
      </c>
      <c r="L119" s="919"/>
      <c r="M119" s="920"/>
      <c r="N119" s="920"/>
      <c r="O119" s="920"/>
      <c r="P119" s="920"/>
      <c r="Q119" s="920"/>
      <c r="R119" s="920"/>
      <c r="S119" s="920"/>
      <c r="T119" s="920"/>
      <c r="U119" s="920"/>
      <c r="V119" s="920"/>
      <c r="W119" s="921"/>
      <c r="X119" s="920"/>
      <c r="Y119" s="998"/>
    </row>
    <row r="120" spans="1:25" s="941" customFormat="1" ht="24.75" customHeight="1" x14ac:dyDescent="0.15">
      <c r="A120" s="726"/>
      <c r="B120" s="829"/>
      <c r="C120" s="804"/>
      <c r="D120" s="821"/>
      <c r="E120" s="1186">
        <v>711</v>
      </c>
      <c r="F120" s="760"/>
      <c r="G120" s="900" t="s">
        <v>7</v>
      </c>
      <c r="H120" s="901"/>
      <c r="I120" s="570">
        <f>J120+K120</f>
        <v>54</v>
      </c>
      <c r="J120" s="892">
        <v>0</v>
      </c>
      <c r="K120" s="999">
        <f>K121</f>
        <v>54</v>
      </c>
      <c r="L120" s="891" t="s">
        <v>5</v>
      </c>
      <c r="M120" s="890"/>
      <c r="N120" s="890"/>
      <c r="O120" s="890"/>
      <c r="P120" s="890"/>
      <c r="Q120" s="890"/>
      <c r="R120" s="890"/>
      <c r="S120" s="890"/>
      <c r="T120" s="890"/>
      <c r="U120" s="890"/>
      <c r="V120" s="890"/>
      <c r="W120" s="890"/>
      <c r="X120" s="890"/>
      <c r="Y120" s="995"/>
    </row>
    <row r="121" spans="1:25" s="941" customFormat="1" ht="24.75" customHeight="1" x14ac:dyDescent="0.15">
      <c r="A121" s="726"/>
      <c r="B121" s="829"/>
      <c r="C121" s="804"/>
      <c r="D121" s="705"/>
      <c r="E121" s="960" t="s">
        <v>8</v>
      </c>
      <c r="F121" s="932">
        <v>305</v>
      </c>
      <c r="G121" s="961" t="s">
        <v>197</v>
      </c>
      <c r="H121" s="902"/>
      <c r="I121" s="570">
        <f>J121+K121</f>
        <v>54</v>
      </c>
      <c r="J121" s="903">
        <v>0</v>
      </c>
      <c r="K121" s="983">
        <f>Y121</f>
        <v>54</v>
      </c>
      <c r="L121" s="922" t="s">
        <v>15</v>
      </c>
      <c r="M121" s="910"/>
      <c r="N121" s="910"/>
      <c r="O121" s="910"/>
      <c r="P121" s="910"/>
      <c r="Q121" s="910"/>
      <c r="R121" s="910"/>
      <c r="S121" s="910"/>
      <c r="T121" s="910"/>
      <c r="U121" s="910"/>
      <c r="V121" s="910"/>
      <c r="W121" s="911"/>
      <c r="X121" s="910"/>
      <c r="Y121" s="743">
        <v>54</v>
      </c>
    </row>
    <row r="122" spans="1:25" s="941" customFormat="1" ht="24.75" customHeight="1" x14ac:dyDescent="0.15">
      <c r="A122" s="726"/>
      <c r="B122" s="829"/>
      <c r="C122" s="845"/>
      <c r="D122" s="710"/>
      <c r="E122" s="1189"/>
      <c r="F122" s="838"/>
      <c r="G122" s="909"/>
      <c r="H122" s="924"/>
      <c r="I122" s="889"/>
      <c r="J122" s="1000"/>
      <c r="K122" s="1001"/>
      <c r="L122" s="958" t="s">
        <v>210</v>
      </c>
      <c r="M122" s="912"/>
      <c r="N122" s="912"/>
      <c r="O122" s="912"/>
      <c r="P122" s="913"/>
      <c r="Q122" s="913"/>
      <c r="R122" s="914"/>
      <c r="S122" s="1176">
        <v>53236</v>
      </c>
      <c r="T122" s="1176" t="s">
        <v>16</v>
      </c>
      <c r="U122" s="914" t="s">
        <v>21</v>
      </c>
      <c r="V122" s="915">
        <v>1</v>
      </c>
      <c r="W122" s="915" t="s">
        <v>209</v>
      </c>
      <c r="X122" s="912" t="s">
        <v>22</v>
      </c>
      <c r="Y122" s="814">
        <v>54</v>
      </c>
    </row>
    <row r="123" spans="1:25" s="941" customFormat="1" ht="24.75" customHeight="1" x14ac:dyDescent="0.15">
      <c r="A123" s="726"/>
      <c r="B123" s="829"/>
      <c r="C123" s="716"/>
      <c r="D123" s="739" t="s">
        <v>217</v>
      </c>
      <c r="E123" s="1188"/>
      <c r="F123" s="720"/>
      <c r="G123" s="916"/>
      <c r="H123" s="917"/>
      <c r="I123" s="570">
        <f>J123+K123</f>
        <v>38</v>
      </c>
      <c r="J123" s="918">
        <v>0</v>
      </c>
      <c r="K123" s="997">
        <v>38</v>
      </c>
      <c r="L123" s="919"/>
      <c r="M123" s="920"/>
      <c r="N123" s="920"/>
      <c r="O123" s="920"/>
      <c r="P123" s="920"/>
      <c r="Q123" s="920"/>
      <c r="R123" s="920"/>
      <c r="S123" s="920"/>
      <c r="T123" s="920"/>
      <c r="U123" s="920"/>
      <c r="V123" s="920"/>
      <c r="W123" s="921"/>
      <c r="X123" s="920"/>
      <c r="Y123" s="998"/>
    </row>
    <row r="124" spans="1:25" s="941" customFormat="1" ht="24.75" customHeight="1" x14ac:dyDescent="0.15">
      <c r="A124" s="726"/>
      <c r="B124" s="829"/>
      <c r="C124" s="804"/>
      <c r="D124" s="821"/>
      <c r="E124" s="1186">
        <v>711</v>
      </c>
      <c r="F124" s="760"/>
      <c r="G124" s="900" t="s">
        <v>7</v>
      </c>
      <c r="H124" s="901"/>
      <c r="I124" s="570">
        <f>J124+K124</f>
        <v>38</v>
      </c>
      <c r="J124" s="892">
        <v>0</v>
      </c>
      <c r="K124" s="999">
        <f>K125</f>
        <v>38</v>
      </c>
      <c r="L124" s="891" t="s">
        <v>5</v>
      </c>
      <c r="M124" s="890"/>
      <c r="N124" s="890"/>
      <c r="O124" s="890"/>
      <c r="P124" s="890"/>
      <c r="Q124" s="890"/>
      <c r="R124" s="890"/>
      <c r="S124" s="890"/>
      <c r="T124" s="890"/>
      <c r="U124" s="890"/>
      <c r="V124" s="890"/>
      <c r="W124" s="890"/>
      <c r="X124" s="890"/>
      <c r="Y124" s="995"/>
    </row>
    <row r="125" spans="1:25" s="941" customFormat="1" ht="24.75" customHeight="1" x14ac:dyDescent="0.15">
      <c r="A125" s="726"/>
      <c r="B125" s="829"/>
      <c r="C125" s="804"/>
      <c r="D125" s="705"/>
      <c r="E125" s="960" t="s">
        <v>8</v>
      </c>
      <c r="F125" s="932">
        <v>305</v>
      </c>
      <c r="G125" s="961" t="s">
        <v>197</v>
      </c>
      <c r="H125" s="902"/>
      <c r="I125" s="570">
        <f>J125+K125</f>
        <v>38</v>
      </c>
      <c r="J125" s="903">
        <v>0</v>
      </c>
      <c r="K125" s="983">
        <f>Y125</f>
        <v>38</v>
      </c>
      <c r="L125" s="922" t="s">
        <v>15</v>
      </c>
      <c r="M125" s="910"/>
      <c r="N125" s="910"/>
      <c r="O125" s="910"/>
      <c r="P125" s="910"/>
      <c r="Q125" s="910"/>
      <c r="R125" s="910"/>
      <c r="S125" s="910"/>
      <c r="T125" s="910"/>
      <c r="U125" s="910"/>
      <c r="V125" s="910"/>
      <c r="W125" s="911"/>
      <c r="X125" s="910"/>
      <c r="Y125" s="743">
        <v>38</v>
      </c>
    </row>
    <row r="126" spans="1:25" s="941" customFormat="1" ht="24.75" customHeight="1" thickBot="1" x14ac:dyDescent="0.2">
      <c r="A126" s="717"/>
      <c r="B126" s="826"/>
      <c r="C126" s="721"/>
      <c r="D126" s="714"/>
      <c r="E126" s="1190"/>
      <c r="F126" s="840"/>
      <c r="G126" s="709"/>
      <c r="H126" s="805"/>
      <c r="I126" s="841"/>
      <c r="J126" s="817"/>
      <c r="K126" s="755"/>
      <c r="L126" s="742" t="s">
        <v>210</v>
      </c>
      <c r="M126" s="822"/>
      <c r="N126" s="822"/>
      <c r="O126" s="822"/>
      <c r="P126" s="724"/>
      <c r="Q126" s="724"/>
      <c r="R126" s="758"/>
      <c r="S126" s="1173">
        <v>37030</v>
      </c>
      <c r="T126" s="1173" t="s">
        <v>16</v>
      </c>
      <c r="U126" s="758" t="s">
        <v>21</v>
      </c>
      <c r="V126" s="698">
        <v>1</v>
      </c>
      <c r="W126" s="698" t="s">
        <v>209</v>
      </c>
      <c r="X126" s="822" t="s">
        <v>22</v>
      </c>
      <c r="Y126" s="734">
        <v>38</v>
      </c>
    </row>
    <row r="127" spans="1:25" s="941" customFormat="1" x14ac:dyDescent="0.15">
      <c r="A127" s="699"/>
      <c r="B127" s="699"/>
      <c r="C127" s="699"/>
      <c r="D127" s="699"/>
      <c r="E127" s="699"/>
      <c r="F127" s="699"/>
      <c r="G127" s="699"/>
    </row>
    <row r="128" spans="1:25" s="941" customFormat="1" x14ac:dyDescent="0.15">
      <c r="A128" s="699"/>
      <c r="B128" s="699"/>
      <c r="C128" s="699"/>
      <c r="D128" s="699"/>
      <c r="E128" s="699"/>
      <c r="F128" s="699"/>
      <c r="G128" s="699"/>
    </row>
    <row r="129" spans="1:7" s="941" customFormat="1" x14ac:dyDescent="0.15">
      <c r="A129" s="699"/>
      <c r="B129" s="699"/>
      <c r="C129" s="699"/>
      <c r="D129" s="699"/>
      <c r="E129" s="699"/>
      <c r="F129" s="699"/>
      <c r="G129" s="699"/>
    </row>
    <row r="130" spans="1:7" s="941" customFormat="1" x14ac:dyDescent="0.15">
      <c r="A130" s="699"/>
      <c r="B130" s="699"/>
      <c r="C130" s="699"/>
      <c r="D130" s="699"/>
      <c r="E130" s="699"/>
      <c r="F130" s="699"/>
      <c r="G130" s="699"/>
    </row>
    <row r="131" spans="1:7" s="941" customFormat="1" x14ac:dyDescent="0.15">
      <c r="A131" s="699"/>
      <c r="B131" s="699"/>
      <c r="C131" s="699"/>
      <c r="D131" s="699"/>
      <c r="E131" s="699"/>
      <c r="F131" s="699"/>
      <c r="G131" s="699"/>
    </row>
    <row r="132" spans="1:7" s="941" customFormat="1" x14ac:dyDescent="0.15">
      <c r="A132" s="699"/>
      <c r="B132" s="699"/>
      <c r="C132" s="699"/>
      <c r="D132" s="699"/>
      <c r="E132" s="699"/>
      <c r="F132" s="699"/>
      <c r="G132" s="699"/>
    </row>
    <row r="133" spans="1:7" s="941" customFormat="1" x14ac:dyDescent="0.15">
      <c r="A133" s="699"/>
      <c r="B133" s="699"/>
      <c r="C133" s="699"/>
      <c r="D133" s="699"/>
      <c r="E133" s="699"/>
      <c r="F133" s="699"/>
      <c r="G133" s="699"/>
    </row>
    <row r="134" spans="1:7" s="941" customFormat="1" x14ac:dyDescent="0.15">
      <c r="A134" s="699"/>
      <c r="B134" s="699"/>
      <c r="C134" s="699"/>
      <c r="D134" s="699"/>
      <c r="E134" s="699"/>
      <c r="F134" s="699"/>
      <c r="G134" s="699"/>
    </row>
    <row r="135" spans="1:7" s="941" customFormat="1" x14ac:dyDescent="0.15">
      <c r="A135" s="699"/>
      <c r="B135" s="699"/>
      <c r="C135" s="699"/>
      <c r="D135" s="699"/>
      <c r="E135" s="699"/>
      <c r="F135" s="699"/>
      <c r="G135" s="699"/>
    </row>
    <row r="136" spans="1:7" s="941" customFormat="1" x14ac:dyDescent="0.15">
      <c r="A136" s="699"/>
      <c r="B136" s="699"/>
      <c r="C136" s="699"/>
      <c r="D136" s="699"/>
      <c r="E136" s="699"/>
      <c r="F136" s="699"/>
      <c r="G136" s="699"/>
    </row>
    <row r="137" spans="1:7" s="941" customFormat="1" x14ac:dyDescent="0.15">
      <c r="A137" s="699"/>
      <c r="B137" s="699"/>
      <c r="C137" s="699"/>
      <c r="D137" s="699"/>
      <c r="E137" s="699"/>
      <c r="F137" s="699"/>
      <c r="G137" s="699"/>
    </row>
    <row r="138" spans="1:7" s="941" customFormat="1" x14ac:dyDescent="0.15">
      <c r="A138" s="699"/>
      <c r="B138" s="699"/>
      <c r="C138" s="699"/>
      <c r="D138" s="699"/>
      <c r="E138" s="699"/>
      <c r="F138" s="699"/>
      <c r="G138" s="699"/>
    </row>
    <row r="139" spans="1:7" s="941" customFormat="1" x14ac:dyDescent="0.15">
      <c r="A139" s="699"/>
      <c r="B139" s="699"/>
      <c r="C139" s="699"/>
      <c r="D139" s="699"/>
      <c r="E139" s="699"/>
      <c r="F139" s="699"/>
      <c r="G139" s="699"/>
    </row>
    <row r="140" spans="1:7" s="941" customFormat="1" x14ac:dyDescent="0.15">
      <c r="A140" s="699"/>
      <c r="B140" s="699"/>
      <c r="C140" s="699"/>
      <c r="D140" s="699"/>
      <c r="E140" s="699"/>
      <c r="F140" s="699"/>
      <c r="G140" s="699"/>
    </row>
    <row r="141" spans="1:7" s="941" customFormat="1" x14ac:dyDescent="0.15">
      <c r="A141" s="699"/>
      <c r="B141" s="699"/>
      <c r="C141" s="699"/>
      <c r="D141" s="699"/>
      <c r="E141" s="699"/>
      <c r="F141" s="699"/>
      <c r="G141" s="699"/>
    </row>
    <row r="142" spans="1:7" s="941" customFormat="1" x14ac:dyDescent="0.15">
      <c r="A142" s="699"/>
      <c r="B142" s="699"/>
      <c r="C142" s="699"/>
      <c r="D142" s="699"/>
      <c r="E142" s="699"/>
      <c r="F142" s="699"/>
      <c r="G142" s="699"/>
    </row>
    <row r="143" spans="1:7" s="941" customFormat="1" x14ac:dyDescent="0.15">
      <c r="A143" s="699"/>
      <c r="B143" s="699"/>
      <c r="C143" s="699"/>
      <c r="D143" s="699"/>
      <c r="E143" s="699"/>
      <c r="F143" s="699"/>
      <c r="G143" s="699"/>
    </row>
    <row r="144" spans="1:7" s="941" customFormat="1" x14ac:dyDescent="0.15">
      <c r="A144" s="699"/>
      <c r="B144" s="699"/>
      <c r="C144" s="699"/>
      <c r="D144" s="699"/>
      <c r="E144" s="699"/>
      <c r="F144" s="699"/>
      <c r="G144" s="699"/>
    </row>
    <row r="145" spans="1:7" s="941" customFormat="1" x14ac:dyDescent="0.15">
      <c r="A145" s="699"/>
      <c r="B145" s="699"/>
      <c r="C145" s="699"/>
      <c r="D145" s="699"/>
      <c r="E145" s="699"/>
      <c r="F145" s="699"/>
      <c r="G145" s="699"/>
    </row>
    <row r="146" spans="1:7" s="941" customFormat="1" x14ac:dyDescent="0.15">
      <c r="A146" s="699"/>
      <c r="B146" s="699"/>
      <c r="C146" s="699"/>
      <c r="D146" s="699"/>
      <c r="E146" s="699"/>
      <c r="F146" s="699"/>
      <c r="G146" s="699"/>
    </row>
    <row r="147" spans="1:7" s="941" customFormat="1" x14ac:dyDescent="0.15">
      <c r="A147" s="699"/>
      <c r="B147" s="699"/>
      <c r="C147" s="699"/>
      <c r="D147" s="699"/>
      <c r="E147" s="699"/>
      <c r="F147" s="699"/>
      <c r="G147" s="699"/>
    </row>
    <row r="148" spans="1:7" s="941" customFormat="1" x14ac:dyDescent="0.15">
      <c r="A148" s="699"/>
      <c r="B148" s="699"/>
      <c r="C148" s="699"/>
      <c r="D148" s="699"/>
      <c r="E148" s="699"/>
      <c r="F148" s="699"/>
      <c r="G148" s="699"/>
    </row>
    <row r="149" spans="1:7" s="941" customFormat="1" x14ac:dyDescent="0.15">
      <c r="A149" s="699"/>
      <c r="B149" s="699"/>
      <c r="C149" s="699"/>
      <c r="D149" s="699"/>
      <c r="E149" s="699"/>
      <c r="F149" s="699"/>
      <c r="G149" s="699"/>
    </row>
    <row r="150" spans="1:7" s="941" customFormat="1" x14ac:dyDescent="0.15">
      <c r="A150" s="699"/>
      <c r="B150" s="699"/>
      <c r="C150" s="699"/>
      <c r="D150" s="699"/>
      <c r="E150" s="699"/>
      <c r="F150" s="699"/>
      <c r="G150" s="699"/>
    </row>
    <row r="151" spans="1:7" s="941" customFormat="1" x14ac:dyDescent="0.15">
      <c r="A151" s="699"/>
      <c r="B151" s="699"/>
      <c r="C151" s="699"/>
      <c r="D151" s="699"/>
      <c r="E151" s="699"/>
      <c r="F151" s="699"/>
      <c r="G151" s="699"/>
    </row>
    <row r="152" spans="1:7" s="941" customFormat="1" x14ac:dyDescent="0.15">
      <c r="A152" s="699"/>
      <c r="B152" s="699"/>
      <c r="C152" s="699"/>
      <c r="D152" s="699"/>
      <c r="E152" s="699"/>
      <c r="F152" s="699"/>
      <c r="G152" s="699"/>
    </row>
    <row r="153" spans="1:7" s="941" customFormat="1" x14ac:dyDescent="0.15">
      <c r="A153" s="699"/>
      <c r="B153" s="699"/>
      <c r="C153" s="699"/>
      <c r="D153" s="699"/>
      <c r="E153" s="699"/>
      <c r="F153" s="699"/>
      <c r="G153" s="699"/>
    </row>
    <row r="154" spans="1:7" s="941" customFormat="1" x14ac:dyDescent="0.15">
      <c r="A154" s="699"/>
      <c r="B154" s="699"/>
      <c r="C154" s="699"/>
      <c r="D154" s="699"/>
      <c r="E154" s="699"/>
      <c r="F154" s="699"/>
      <c r="G154" s="699"/>
    </row>
    <row r="155" spans="1:7" s="941" customFormat="1" x14ac:dyDescent="0.15">
      <c r="A155" s="699"/>
      <c r="B155" s="699"/>
      <c r="C155" s="699"/>
      <c r="D155" s="699"/>
      <c r="E155" s="699"/>
      <c r="F155" s="699"/>
      <c r="G155" s="699"/>
    </row>
    <row r="156" spans="1:7" s="941" customFormat="1" x14ac:dyDescent="0.15">
      <c r="A156" s="699"/>
      <c r="B156" s="699"/>
      <c r="C156" s="699"/>
      <c r="D156" s="699"/>
      <c r="E156" s="699"/>
      <c r="F156" s="699"/>
      <c r="G156" s="699"/>
    </row>
    <row r="157" spans="1:7" s="941" customFormat="1" x14ac:dyDescent="0.15">
      <c r="A157" s="699"/>
      <c r="B157" s="699"/>
      <c r="C157" s="699"/>
      <c r="D157" s="699"/>
      <c r="E157" s="699"/>
      <c r="F157" s="699"/>
      <c r="G157" s="699"/>
    </row>
    <row r="158" spans="1:7" s="941" customFormat="1" x14ac:dyDescent="0.15">
      <c r="A158" s="699"/>
      <c r="B158" s="699"/>
      <c r="C158" s="699"/>
      <c r="D158" s="699"/>
      <c r="E158" s="699"/>
      <c r="F158" s="699"/>
      <c r="G158" s="699"/>
    </row>
    <row r="159" spans="1:7" s="941" customFormat="1" x14ac:dyDescent="0.15">
      <c r="A159" s="699"/>
      <c r="B159" s="699"/>
      <c r="C159" s="699"/>
      <c r="D159" s="699"/>
      <c r="E159" s="699"/>
      <c r="F159" s="699"/>
      <c r="G159" s="699"/>
    </row>
    <row r="160" spans="1:7" s="941" customFormat="1" x14ac:dyDescent="0.15">
      <c r="A160" s="699"/>
      <c r="B160" s="699"/>
      <c r="C160" s="699"/>
      <c r="D160" s="699"/>
      <c r="E160" s="699"/>
      <c r="F160" s="699"/>
      <c r="G160" s="699"/>
    </row>
    <row r="161" spans="1:7" s="941" customFormat="1" x14ac:dyDescent="0.15">
      <c r="A161" s="699"/>
      <c r="B161" s="699"/>
      <c r="C161" s="699"/>
      <c r="D161" s="699"/>
      <c r="E161" s="699"/>
      <c r="F161" s="699"/>
      <c r="G161" s="699"/>
    </row>
    <row r="162" spans="1:7" s="941" customFormat="1" x14ac:dyDescent="0.15">
      <c r="A162" s="699"/>
      <c r="B162" s="699"/>
      <c r="C162" s="699"/>
      <c r="D162" s="699"/>
      <c r="E162" s="699"/>
      <c r="F162" s="699"/>
      <c r="G162" s="699"/>
    </row>
    <row r="163" spans="1:7" s="941" customFormat="1" x14ac:dyDescent="0.15">
      <c r="A163" s="699"/>
      <c r="B163" s="699"/>
      <c r="C163" s="699"/>
      <c r="D163" s="699"/>
      <c r="E163" s="699"/>
      <c r="F163" s="699"/>
      <c r="G163" s="699"/>
    </row>
    <row r="164" spans="1:7" s="941" customFormat="1" x14ac:dyDescent="0.15">
      <c r="A164" s="699"/>
      <c r="B164" s="699"/>
      <c r="C164" s="699"/>
      <c r="D164" s="699"/>
      <c r="E164" s="699"/>
      <c r="F164" s="699"/>
      <c r="G164" s="699"/>
    </row>
    <row r="165" spans="1:7" s="941" customFormat="1" x14ac:dyDescent="0.15">
      <c r="A165" s="699"/>
      <c r="B165" s="699"/>
      <c r="C165" s="699"/>
      <c r="D165" s="699"/>
      <c r="E165" s="699"/>
      <c r="F165" s="699"/>
      <c r="G165" s="699"/>
    </row>
    <row r="166" spans="1:7" s="941" customFormat="1" x14ac:dyDescent="0.15">
      <c r="A166" s="699"/>
      <c r="B166" s="699"/>
      <c r="C166" s="699"/>
      <c r="D166" s="699"/>
      <c r="E166" s="699"/>
      <c r="F166" s="699"/>
      <c r="G166" s="699"/>
    </row>
    <row r="167" spans="1:7" s="941" customFormat="1" x14ac:dyDescent="0.15">
      <c r="A167" s="699"/>
      <c r="B167" s="699"/>
      <c r="C167" s="699"/>
      <c r="D167" s="699"/>
      <c r="E167" s="699"/>
      <c r="F167" s="699"/>
      <c r="G167" s="699"/>
    </row>
    <row r="168" spans="1:7" s="941" customFormat="1" x14ac:dyDescent="0.15">
      <c r="A168" s="699"/>
      <c r="B168" s="699"/>
      <c r="C168" s="699"/>
      <c r="D168" s="699"/>
      <c r="E168" s="699"/>
      <c r="F168" s="699"/>
      <c r="G168" s="699"/>
    </row>
    <row r="169" spans="1:7" s="941" customFormat="1" x14ac:dyDescent="0.15">
      <c r="A169" s="699"/>
      <c r="B169" s="699"/>
      <c r="C169" s="699"/>
      <c r="D169" s="699"/>
      <c r="E169" s="699"/>
      <c r="F169" s="699"/>
      <c r="G169" s="699"/>
    </row>
    <row r="170" spans="1:7" s="941" customFormat="1" x14ac:dyDescent="0.15">
      <c r="A170" s="699"/>
      <c r="B170" s="699"/>
      <c r="C170" s="699"/>
      <c r="D170" s="699"/>
      <c r="E170" s="699"/>
      <c r="F170" s="699"/>
      <c r="G170" s="699"/>
    </row>
    <row r="171" spans="1:7" s="941" customFormat="1" x14ac:dyDescent="0.15">
      <c r="A171" s="699"/>
      <c r="B171" s="699"/>
      <c r="C171" s="699"/>
      <c r="D171" s="699"/>
      <c r="E171" s="699"/>
      <c r="F171" s="699"/>
      <c r="G171" s="699"/>
    </row>
    <row r="172" spans="1:7" s="941" customFormat="1" x14ac:dyDescent="0.15">
      <c r="A172" s="699"/>
      <c r="B172" s="699"/>
      <c r="C172" s="699"/>
      <c r="D172" s="699"/>
      <c r="E172" s="699"/>
      <c r="F172" s="699"/>
      <c r="G172" s="699"/>
    </row>
    <row r="173" spans="1:7" s="941" customFormat="1" x14ac:dyDescent="0.15">
      <c r="A173" s="699"/>
      <c r="B173" s="699"/>
      <c r="C173" s="699"/>
      <c r="D173" s="699"/>
      <c r="E173" s="699"/>
      <c r="F173" s="699"/>
      <c r="G173" s="699"/>
    </row>
    <row r="174" spans="1:7" s="941" customFormat="1" x14ac:dyDescent="0.15">
      <c r="A174" s="699"/>
      <c r="B174" s="699"/>
      <c r="C174" s="699"/>
      <c r="D174" s="699"/>
      <c r="E174" s="699"/>
      <c r="F174" s="699"/>
      <c r="G174" s="699"/>
    </row>
    <row r="175" spans="1:7" s="941" customFormat="1" x14ac:dyDescent="0.15">
      <c r="A175" s="699"/>
      <c r="B175" s="699"/>
      <c r="C175" s="699"/>
      <c r="D175" s="699"/>
      <c r="E175" s="699"/>
      <c r="F175" s="699"/>
      <c r="G175" s="699"/>
    </row>
    <row r="176" spans="1:7" s="941" customFormat="1" x14ac:dyDescent="0.15">
      <c r="A176" s="699"/>
      <c r="B176" s="699"/>
      <c r="C176" s="699"/>
      <c r="D176" s="699"/>
      <c r="E176" s="699"/>
      <c r="F176" s="699"/>
      <c r="G176" s="699"/>
    </row>
    <row r="177" spans="1:7" s="941" customFormat="1" x14ac:dyDescent="0.15">
      <c r="A177" s="699"/>
      <c r="B177" s="699"/>
      <c r="C177" s="699"/>
      <c r="D177" s="699"/>
      <c r="E177" s="699"/>
      <c r="F177" s="699"/>
      <c r="G177" s="699"/>
    </row>
    <row r="178" spans="1:7" s="941" customFormat="1" x14ac:dyDescent="0.15">
      <c r="A178" s="699"/>
      <c r="B178" s="699"/>
      <c r="C178" s="699"/>
      <c r="D178" s="699"/>
      <c r="E178" s="699"/>
      <c r="F178" s="699"/>
      <c r="G178" s="699"/>
    </row>
    <row r="179" spans="1:7" s="941" customFormat="1" x14ac:dyDescent="0.15">
      <c r="A179" s="699"/>
      <c r="B179" s="699"/>
      <c r="C179" s="699"/>
      <c r="D179" s="699"/>
      <c r="E179" s="699"/>
      <c r="F179" s="699"/>
      <c r="G179" s="699"/>
    </row>
    <row r="180" spans="1:7" s="941" customFormat="1" x14ac:dyDescent="0.15">
      <c r="A180" s="699"/>
      <c r="B180" s="699"/>
      <c r="C180" s="699"/>
      <c r="D180" s="699"/>
      <c r="E180" s="699"/>
      <c r="F180" s="699"/>
      <c r="G180" s="699"/>
    </row>
    <row r="181" spans="1:7" s="941" customFormat="1" x14ac:dyDescent="0.15">
      <c r="A181" s="699"/>
      <c r="B181" s="699"/>
      <c r="C181" s="699"/>
      <c r="D181" s="699"/>
      <c r="E181" s="699"/>
      <c r="F181" s="699"/>
      <c r="G181" s="699"/>
    </row>
    <row r="182" spans="1:7" s="941" customFormat="1" x14ac:dyDescent="0.15">
      <c r="A182" s="699"/>
      <c r="B182" s="699"/>
      <c r="C182" s="699"/>
      <c r="D182" s="699"/>
      <c r="E182" s="699"/>
      <c r="F182" s="699"/>
      <c r="G182" s="699"/>
    </row>
  </sheetData>
  <mergeCells count="46">
    <mergeCell ref="S126:T126"/>
    <mergeCell ref="R80:S80"/>
    <mergeCell ref="S82:T82"/>
    <mergeCell ref="S86:T86"/>
    <mergeCell ref="S70:T70"/>
    <mergeCell ref="S72:T72"/>
    <mergeCell ref="S78:T78"/>
    <mergeCell ref="S74:T74"/>
    <mergeCell ref="S122:T122"/>
    <mergeCell ref="S110:T110"/>
    <mergeCell ref="S90:T90"/>
    <mergeCell ref="S94:T94"/>
    <mergeCell ref="S98:T98"/>
    <mergeCell ref="S102:T102"/>
    <mergeCell ref="S106:T106"/>
    <mergeCell ref="S84:T84"/>
    <mergeCell ref="R46:T46"/>
    <mergeCell ref="R48:T48"/>
    <mergeCell ref="S56:T56"/>
    <mergeCell ref="S62:T62"/>
    <mergeCell ref="S67:T67"/>
    <mergeCell ref="S68:T68"/>
    <mergeCell ref="S69:T69"/>
    <mergeCell ref="S52:T52"/>
    <mergeCell ref="R49:T49"/>
    <mergeCell ref="R50:T50"/>
    <mergeCell ref="S63:T63"/>
    <mergeCell ref="S64:T64"/>
    <mergeCell ref="S66:T66"/>
    <mergeCell ref="S60:T60"/>
    <mergeCell ref="S61:T61"/>
    <mergeCell ref="R45:T45"/>
    <mergeCell ref="S43:T43"/>
    <mergeCell ref="S41:T41"/>
    <mergeCell ref="S37:T37"/>
    <mergeCell ref="L18:P18"/>
    <mergeCell ref="S22:T22"/>
    <mergeCell ref="S23:T23"/>
    <mergeCell ref="S24:T24"/>
    <mergeCell ref="S31:T31"/>
    <mergeCell ref="S33:T33"/>
    <mergeCell ref="A1:Y1"/>
    <mergeCell ref="A4:G4"/>
    <mergeCell ref="I4:Y4"/>
    <mergeCell ref="E5:G5"/>
    <mergeCell ref="L5:Y5"/>
  </mergeCells>
  <phoneticPr fontId="13" type="noConversion"/>
  <printOptions horizontalCentered="1"/>
  <pageMargins left="0.31496062992125984" right="0.31496062992125984" top="0.59055118110236227" bottom="0.59055118110236227" header="0.31496062992125984" footer="0.31496062992125984"/>
  <pageSetup paperSize="9" scale="53" fitToHeight="0" orientation="landscape" r:id="rId1"/>
  <rowBreaks count="3" manualBreakCount="3">
    <brk id="26" max="24" man="1"/>
    <brk id="50" max="24" man="1"/>
    <brk id="89" max="24" man="1"/>
  </rowBreaks>
  <colBreaks count="1" manualBreakCount="1">
    <brk id="25" max="1048575" man="1"/>
  </colBreaks>
  <ignoredErrors>
    <ignoredError sqref="E10 F11" numberStoredAsText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workbookViewId="0">
      <selection activeCell="P33" sqref="P33"/>
    </sheetView>
  </sheetViews>
  <sheetFormatPr defaultColWidth="8.88671875" defaultRowHeight="15.75" x14ac:dyDescent="0.15"/>
  <cols>
    <col min="1" max="1" width="8.88671875" style="1"/>
    <col min="2" max="2" width="12.44140625" style="1" bestFit="1" customWidth="1"/>
    <col min="3" max="3" width="8.88671875" style="1"/>
    <col min="4" max="4" width="10" style="1" customWidth="1"/>
    <col min="5" max="5" width="8.88671875" style="1"/>
    <col min="6" max="6" width="10.44140625" style="1" bestFit="1" customWidth="1"/>
    <col min="7" max="16384" width="8.88671875" style="1"/>
  </cols>
  <sheetData>
    <row r="2" spans="1:5" x14ac:dyDescent="0.15">
      <c r="A2" s="1" t="s">
        <v>31</v>
      </c>
    </row>
    <row r="4" spans="1:5" x14ac:dyDescent="0.15">
      <c r="A4" s="1" t="s">
        <v>32</v>
      </c>
      <c r="B4" s="1">
        <v>480000</v>
      </c>
      <c r="C4" s="2">
        <v>0.09</v>
      </c>
      <c r="D4" s="1">
        <f>B4*C4</f>
        <v>43200</v>
      </c>
    </row>
    <row r="5" spans="1:5" x14ac:dyDescent="0.15">
      <c r="A5" s="1" t="s">
        <v>33</v>
      </c>
      <c r="B5" s="1">
        <v>400000</v>
      </c>
      <c r="C5" s="2">
        <v>0.05</v>
      </c>
      <c r="D5" s="1">
        <f t="shared" ref="D5:D12" si="0">B5*C5</f>
        <v>20000</v>
      </c>
    </row>
    <row r="6" spans="1:5" x14ac:dyDescent="0.15">
      <c r="A6" s="1" t="s">
        <v>34</v>
      </c>
      <c r="B6" s="1">
        <f>105000+50000+535000</f>
        <v>690000</v>
      </c>
      <c r="C6" s="2">
        <v>0.05</v>
      </c>
      <c r="D6" s="1">
        <v>33000</v>
      </c>
    </row>
    <row r="7" spans="1:5" x14ac:dyDescent="0.15">
      <c r="A7" s="1" t="s">
        <v>35</v>
      </c>
      <c r="B7" s="1">
        <v>700000</v>
      </c>
      <c r="C7" s="2">
        <v>0.09</v>
      </c>
      <c r="D7" s="1">
        <f t="shared" si="0"/>
        <v>63000</v>
      </c>
    </row>
    <row r="8" spans="1:5" x14ac:dyDescent="0.15">
      <c r="A8" s="1" t="s">
        <v>36</v>
      </c>
      <c r="C8" s="2"/>
      <c r="D8" s="1">
        <v>11500</v>
      </c>
      <c r="E8" s="1" t="s">
        <v>42</v>
      </c>
    </row>
    <row r="9" spans="1:5" x14ac:dyDescent="0.15">
      <c r="A9" s="1" t="s">
        <v>37</v>
      </c>
      <c r="B9" s="1">
        <v>300000</v>
      </c>
      <c r="C9" s="3">
        <v>0.06</v>
      </c>
      <c r="D9" s="1">
        <f t="shared" si="0"/>
        <v>18000</v>
      </c>
    </row>
    <row r="10" spans="1:5" x14ac:dyDescent="0.15">
      <c r="A10" s="1" t="s">
        <v>38</v>
      </c>
      <c r="B10" s="1">
        <v>380000</v>
      </c>
      <c r="C10" s="2">
        <v>0.05</v>
      </c>
      <c r="D10" s="1">
        <f t="shared" si="0"/>
        <v>19000</v>
      </c>
    </row>
    <row r="11" spans="1:5" x14ac:dyDescent="0.15">
      <c r="A11" s="1" t="s">
        <v>39</v>
      </c>
      <c r="B11" s="1">
        <v>665260</v>
      </c>
      <c r="C11" s="2">
        <v>0.05</v>
      </c>
      <c r="D11" s="1">
        <f t="shared" si="0"/>
        <v>33263</v>
      </c>
      <c r="E11" s="1" t="s">
        <v>41</v>
      </c>
    </row>
    <row r="12" spans="1:5" x14ac:dyDescent="0.15">
      <c r="A12" s="1" t="s">
        <v>40</v>
      </c>
      <c r="B12" s="1">
        <v>569000</v>
      </c>
      <c r="C12" s="2">
        <v>0.05</v>
      </c>
      <c r="D12" s="1">
        <f t="shared" si="0"/>
        <v>28450</v>
      </c>
      <c r="E12" s="1" t="s">
        <v>41</v>
      </c>
    </row>
    <row r="13" spans="1:5" x14ac:dyDescent="0.15">
      <c r="D13" s="1">
        <f>SUM(D4:D12)</f>
        <v>269413</v>
      </c>
    </row>
    <row r="15" spans="1:5" x14ac:dyDescent="0.15">
      <c r="D15" s="1">
        <v>28450</v>
      </c>
      <c r="E15" s="1">
        <v>33263</v>
      </c>
    </row>
    <row r="16" spans="1:5" x14ac:dyDescent="0.15">
      <c r="D16" s="1">
        <f>D15/5%</f>
        <v>569000</v>
      </c>
      <c r="E16" s="1">
        <f>E15/5%</f>
        <v>665260</v>
      </c>
    </row>
  </sheetData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6</vt:i4>
      </vt:variant>
    </vt:vector>
  </HeadingPairs>
  <TitlesOfParts>
    <vt:vector size="12" baseType="lpstr">
      <vt:lpstr>Ⅲ.특별회계</vt:lpstr>
      <vt:lpstr>3_1. 수입예산총괄</vt:lpstr>
      <vt:lpstr>3_2.지출예산총괄</vt:lpstr>
      <vt:lpstr>3_1.1.수입예산명세서</vt:lpstr>
      <vt:lpstr>3_2.1.지출예산명세서</vt:lpstr>
      <vt:lpstr>센터전입금</vt:lpstr>
      <vt:lpstr>'3_1. 수입예산총괄'!Print_Area</vt:lpstr>
      <vt:lpstr>'3_2.1.지출예산명세서'!Print_Area</vt:lpstr>
      <vt:lpstr>'3_1. 수입예산총괄'!Print_Titles</vt:lpstr>
      <vt:lpstr>'3_1.1.수입예산명세서'!Print_Titles</vt:lpstr>
      <vt:lpstr>'3_2.1.지출예산명세서'!Print_Titles</vt:lpstr>
      <vt:lpstr>'3_2.지출예산총괄'!Print_Titles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cdi</dc:creator>
  <cp:lastModifiedBy>DW</cp:lastModifiedBy>
  <cp:lastPrinted>2020-03-24T08:14:40Z</cp:lastPrinted>
  <dcterms:created xsi:type="dcterms:W3CDTF">2009-09-10T01:37:41Z</dcterms:created>
  <dcterms:modified xsi:type="dcterms:W3CDTF">2020-12-18T02:24:05Z</dcterms:modified>
</cp:coreProperties>
</file>