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# 복구데이터 ##\D_DRIVE\이민우\내문서\CoolMessenger Files\Received Files\"/>
    </mc:Choice>
  </mc:AlternateContent>
  <bookViews>
    <workbookView xWindow="28680" yWindow="-120" windowWidth="29040" windowHeight="15840" tabRatio="785" firstSheet="6" activeTab="8"/>
  </bookViews>
  <sheets>
    <sheet name="Ⅰ.예산총측" sheetId="14" state="hidden" r:id="rId1"/>
    <sheet name="II.일반회계" sheetId="15" state="hidden" r:id="rId2"/>
    <sheet name="2_1.수입예산총괄" sheetId="16" state="hidden" r:id="rId3"/>
    <sheet name="_2.지출예산총괄" sheetId="17" state="hidden" r:id="rId4"/>
    <sheet name="2_1.1.수입예산명세서" sheetId="18" state="hidden" r:id="rId5"/>
    <sheet name="2_2.1.지출예산명세서" sheetId="19" state="hidden" r:id="rId6"/>
    <sheet name="III.특별회계" sheetId="9" r:id="rId7"/>
    <sheet name="3_1.1.수입예산명세서" sheetId="12" r:id="rId8"/>
    <sheet name="3_2.1.지출예산명세서" sheetId="13" r:id="rId9"/>
  </sheets>
  <externalReferences>
    <externalReference r:id="rId10"/>
  </externalReferences>
  <definedNames>
    <definedName name="_xlnm._FilterDatabase" localSheetId="5" hidden="1">'2_2.1.지출예산명세서'!$A$5:$AC$142</definedName>
    <definedName name="_xlnm._FilterDatabase" localSheetId="8" hidden="1">'3_2.1.지출예산명세서'!$A$5:$W$5</definedName>
    <definedName name="_xlnm.Print_Area" localSheetId="3">_2.지출예산총괄!$A$1:$H$18</definedName>
    <definedName name="_xlnm.Print_Area" localSheetId="4">'2_1.1.수입예산명세서'!$A$1:$U$26</definedName>
    <definedName name="_xlnm.Print_Area" localSheetId="2">'2_1.수입예산총괄'!$A$1:$H$12</definedName>
    <definedName name="_xlnm.Print_Area" localSheetId="5">'2_2.1.지출예산명세서'!$A$1:$Y$231</definedName>
    <definedName name="_xlnm.Print_Area" localSheetId="7">'3_1.1.수입예산명세서'!$A$1:$T$12</definedName>
    <definedName name="_xlnm.Print_Area" localSheetId="8">'3_2.1.지출예산명세서'!$A$1:$W$19</definedName>
    <definedName name="_xlnm.Print_Area" localSheetId="0">Ⅰ.예산총측!$A$1:$E$19</definedName>
    <definedName name="_xlnm.Print_Titles" localSheetId="4">'2_1.1.수입예산명세서'!$3:$5</definedName>
    <definedName name="_xlnm.Print_Titles" localSheetId="5">'2_2.1.지출예산명세서'!$3:$5</definedName>
    <definedName name="_xlnm.Print_Titles" localSheetId="7">'3_1.1.수입예산명세서'!$3:$5</definedName>
    <definedName name="_xlnm.Print_Titles" localSheetId="8">'3_2.1.지출예산명세서'!$3:$5</definedName>
  </definedNames>
  <calcPr calcId="152511"/>
</workbook>
</file>

<file path=xl/calcChain.xml><?xml version="1.0" encoding="utf-8"?>
<calcChain xmlns="http://schemas.openxmlformats.org/spreadsheetml/2006/main">
  <c r="G11" i="13" l="1"/>
  <c r="W12" i="13"/>
  <c r="W11" i="13" s="1"/>
  <c r="W14" i="13" l="1"/>
  <c r="W17" i="13"/>
  <c r="W10" i="13"/>
  <c r="I10" i="13" s="1"/>
  <c r="I17" i="13" l="1"/>
  <c r="G17" i="13" s="1"/>
  <c r="G18" i="13" s="1"/>
  <c r="G10" i="13"/>
  <c r="F8" i="12"/>
  <c r="F7" i="12"/>
  <c r="F6" i="12"/>
  <c r="G6" i="13"/>
  <c r="T10" i="12" l="1"/>
  <c r="K14" i="19" l="1"/>
  <c r="K15" i="19"/>
  <c r="Y16" i="19"/>
  <c r="Y15" i="19" s="1"/>
  <c r="K18" i="19"/>
  <c r="Y19" i="19"/>
  <c r="Y18" i="19" s="1"/>
  <c r="K21" i="19"/>
  <c r="Y22" i="19"/>
  <c r="Y21" i="19" s="1"/>
  <c r="K24" i="19"/>
  <c r="K25" i="19"/>
  <c r="K26" i="19"/>
  <c r="Y27" i="19"/>
  <c r="Y28" i="19"/>
  <c r="Y31" i="19"/>
  <c r="Y32" i="19"/>
  <c r="Y35" i="19"/>
  <c r="Y34" i="19" s="1"/>
  <c r="Y37" i="19"/>
  <c r="Y38" i="19"/>
  <c r="Y43" i="19"/>
  <c r="Y44" i="19"/>
  <c r="Y45" i="19"/>
  <c r="Y46" i="19"/>
  <c r="Y47" i="19"/>
  <c r="Y48" i="19"/>
  <c r="Y49" i="19"/>
  <c r="Y51" i="19"/>
  <c r="Y52" i="19"/>
  <c r="Y53" i="19"/>
  <c r="Y54" i="19"/>
  <c r="Y55" i="19"/>
  <c r="Y56" i="19"/>
  <c r="Y57" i="19"/>
  <c r="Y58" i="19"/>
  <c r="Y60" i="19"/>
  <c r="Y61" i="19"/>
  <c r="Y62" i="19"/>
  <c r="Y63" i="19"/>
  <c r="Y64" i="19"/>
  <c r="Y66" i="19"/>
  <c r="Y67" i="19"/>
  <c r="Y68" i="19"/>
  <c r="Y69" i="19"/>
  <c r="Y70" i="19"/>
  <c r="Y71" i="19"/>
  <c r="Y72" i="19"/>
  <c r="Y74" i="19"/>
  <c r="Y75" i="19"/>
  <c r="Y76" i="19"/>
  <c r="Y78" i="19"/>
  <c r="Y79" i="19"/>
  <c r="Y80" i="19"/>
  <c r="Y81" i="19"/>
  <c r="Y82" i="19"/>
  <c r="Y83" i="19"/>
  <c r="Y84" i="19"/>
  <c r="Y85" i="19"/>
  <c r="Y87" i="19"/>
  <c r="Y88" i="19"/>
  <c r="Y89" i="19"/>
  <c r="Y90" i="19"/>
  <c r="Y93" i="19"/>
  <c r="Y92" i="19" s="1"/>
  <c r="Y95" i="19"/>
  <c r="Y96" i="19"/>
  <c r="Y97" i="19"/>
  <c r="Y98" i="19"/>
  <c r="Y102" i="19"/>
  <c r="Y101" i="19" s="1"/>
  <c r="Y105" i="19"/>
  <c r="Y104" i="19" s="1"/>
  <c r="Y108" i="19"/>
  <c r="Y107" i="19" s="1"/>
  <c r="Z111" i="19"/>
  <c r="Y114" i="19"/>
  <c r="Z114" i="19" s="1"/>
  <c r="Y116" i="19"/>
  <c r="Y115" i="19" s="1"/>
  <c r="Z116" i="19" s="1"/>
  <c r="Y119" i="19"/>
  <c r="Y118" i="19" s="1"/>
  <c r="Z119" i="19" s="1"/>
  <c r="Y123" i="19"/>
  <c r="Y122" i="19" s="1"/>
  <c r="Y121" i="19" s="1"/>
  <c r="Z122" i="19" s="1"/>
  <c r="Y126" i="19"/>
  <c r="Y127" i="19"/>
  <c r="Y128" i="19"/>
  <c r="Y131" i="19"/>
  <c r="Z131" i="19"/>
  <c r="Y132" i="19"/>
  <c r="Y139" i="19"/>
  <c r="Y138" i="19" s="1"/>
  <c r="Y147" i="19"/>
  <c r="Y146" i="19" s="1"/>
  <c r="Y145" i="19" s="1"/>
  <c r="Y154" i="19"/>
  <c r="Y155" i="19"/>
  <c r="Y161" i="19"/>
  <c r="Y160" i="19" s="1"/>
  <c r="Y168" i="19"/>
  <c r="Y167" i="19" s="1"/>
  <c r="Y176" i="19"/>
  <c r="Y175" i="19" s="1"/>
  <c r="Y179" i="19"/>
  <c r="Y180" i="19"/>
  <c r="Y187" i="19"/>
  <c r="Y186" i="19" s="1"/>
  <c r="Y185" i="19" s="1"/>
  <c r="Y192" i="19"/>
  <c r="Y191" i="19" s="1"/>
  <c r="Z196" i="19"/>
  <c r="Y197" i="19"/>
  <c r="Y196" i="19" s="1"/>
  <c r="Y204" i="19"/>
  <c r="Y203" i="19" s="1"/>
  <c r="Y211" i="19"/>
  <c r="Y210" i="19" s="1"/>
  <c r="Y214" i="19"/>
  <c r="Y215" i="19"/>
  <c r="Y220" i="19"/>
  <c r="Y219" i="19" s="1"/>
  <c r="Y223" i="19"/>
  <c r="Y222" i="19" s="1"/>
  <c r="AC224" i="19"/>
  <c r="Z225" i="19"/>
  <c r="AC225" i="19"/>
  <c r="AC226" i="19" s="1"/>
  <c r="Y226" i="19"/>
  <c r="Y225" i="19" s="1"/>
  <c r="AA226" i="19"/>
  <c r="Z228" i="19"/>
  <c r="AC228" i="19"/>
  <c r="AC229" i="19" s="1"/>
  <c r="Y229" i="19"/>
  <c r="Y228" i="19" s="1"/>
  <c r="AA229" i="19"/>
  <c r="AA231" i="19" s="1"/>
  <c r="H6" i="18"/>
  <c r="W6" i="18"/>
  <c r="H7" i="18"/>
  <c r="H8" i="18"/>
  <c r="X8" i="18"/>
  <c r="H9" i="18"/>
  <c r="H10" i="18"/>
  <c r="U11" i="18"/>
  <c r="U12" i="18"/>
  <c r="U13" i="18"/>
  <c r="U14" i="18"/>
  <c r="U15" i="18"/>
  <c r="U16" i="18"/>
  <c r="H18" i="18"/>
  <c r="U19" i="18"/>
  <c r="U20" i="18"/>
  <c r="H22" i="18"/>
  <c r="H23" i="18"/>
  <c r="U25" i="18"/>
  <c r="U23" i="18" s="1"/>
  <c r="D6" i="17"/>
  <c r="B7" i="17"/>
  <c r="F8" i="17"/>
  <c r="F9" i="17"/>
  <c r="F10" i="17"/>
  <c r="F11" i="17"/>
  <c r="F12" i="17"/>
  <c r="B13" i="17"/>
  <c r="G13" i="17" s="1"/>
  <c r="F14" i="17"/>
  <c r="F15" i="17"/>
  <c r="F16" i="17"/>
  <c r="J131" i="17"/>
  <c r="B6" i="16"/>
  <c r="F6" i="16" s="1"/>
  <c r="F9" i="16"/>
  <c r="F10" i="16"/>
  <c r="G10" i="16"/>
  <c r="D8" i="14"/>
  <c r="D7" i="14"/>
  <c r="C8" i="16" l="1"/>
  <c r="B6" i="17"/>
  <c r="C13" i="17" s="1"/>
  <c r="Y178" i="19"/>
  <c r="Y26" i="19"/>
  <c r="C10" i="16"/>
  <c r="C7" i="16"/>
  <c r="Y125" i="19"/>
  <c r="Z126" i="19" s="1"/>
  <c r="Y73" i="19"/>
  <c r="Y65" i="19"/>
  <c r="Y42" i="19"/>
  <c r="C12" i="16"/>
  <c r="C11" i="16"/>
  <c r="G6" i="16"/>
  <c r="U10" i="18"/>
  <c r="Y213" i="19"/>
  <c r="Y130" i="19"/>
  <c r="Y94" i="19"/>
  <c r="Y59" i="19"/>
  <c r="Y50" i="19"/>
  <c r="Y30" i="19"/>
  <c r="C9" i="16"/>
  <c r="F7" i="17"/>
  <c r="U18" i="18"/>
  <c r="Y153" i="19"/>
  <c r="Y86" i="19"/>
  <c r="Y77" i="19"/>
  <c r="G6" i="17"/>
  <c r="C7" i="17"/>
  <c r="C18" i="17"/>
  <c r="F13" i="17"/>
  <c r="F6" i="17" s="1"/>
  <c r="G7" i="17"/>
  <c r="C17" i="17" l="1"/>
  <c r="C6" i="17" s="1"/>
  <c r="C6" i="16"/>
</calcChain>
</file>

<file path=xl/sharedStrings.xml><?xml version="1.0" encoding="utf-8"?>
<sst xmlns="http://schemas.openxmlformats.org/spreadsheetml/2006/main" count="1027" uniqueCount="339">
  <si>
    <t>부서 ․ 장 ․ 관 ․ 항 ․ 목</t>
  </si>
  <si>
    <t>산출기초</t>
  </si>
  <si>
    <t xml:space="preserve">  </t>
  </si>
  <si>
    <t>=</t>
  </si>
  <si>
    <t>비 고</t>
  </si>
  <si>
    <t>금 액</t>
  </si>
  <si>
    <t>증 감 액</t>
  </si>
  <si>
    <t>연구사업비</t>
  </si>
  <si>
    <t>x</t>
  </si>
  <si>
    <t xml:space="preserve"> 합  계</t>
  </si>
  <si>
    <t>인</t>
  </si>
  <si>
    <t>×</t>
  </si>
  <si>
    <t>＝</t>
  </si>
  <si>
    <t xml:space="preserve"> 합  계</t>
    <phoneticPr fontId="2" type="noConversion"/>
  </si>
  <si>
    <t>충남재난안전연구센터</t>
    <phoneticPr fontId="2" type="noConversion"/>
  </si>
  <si>
    <t>600 사업수익</t>
    <phoneticPr fontId="2" type="noConversion"/>
  </si>
  <si>
    <t>기정예산액</t>
    <phoneticPr fontId="2" type="noConversion"/>
  </si>
  <si>
    <t>예 산 액</t>
    <phoneticPr fontId="9" type="noConversion"/>
  </si>
  <si>
    <t>2018년</t>
    <phoneticPr fontId="2" type="noConversion"/>
  </si>
  <si>
    <t>예산과목</t>
    <phoneticPr fontId="2" type="noConversion"/>
  </si>
  <si>
    <t>(단위: 천원)</t>
    <phoneticPr fontId="2" type="noConversion"/>
  </si>
  <si>
    <t>□ 특별회계</t>
    <phoneticPr fontId="2" type="noConversion"/>
  </si>
  <si>
    <t>수 입 예 산 명 세 서</t>
    <phoneticPr fontId="2" type="noConversion"/>
  </si>
  <si>
    <t>지 출 예 산 명 세 서</t>
    <phoneticPr fontId="2" type="noConversion"/>
  </si>
  <si>
    <t>확대축소 66%</t>
    <phoneticPr fontId="2" type="noConversion"/>
  </si>
  <si>
    <t>□ 특별회계</t>
    <phoneticPr fontId="2" type="noConversion"/>
  </si>
  <si>
    <t>(단위 : 천원)</t>
    <phoneticPr fontId="2" type="noConversion"/>
  </si>
  <si>
    <t>예산과목</t>
    <phoneticPr fontId="2" type="noConversion"/>
  </si>
  <si>
    <t>부문</t>
    <phoneticPr fontId="2" type="noConversion"/>
  </si>
  <si>
    <t>정책</t>
    <phoneticPr fontId="2" type="noConversion"/>
  </si>
  <si>
    <t>단위</t>
    <phoneticPr fontId="2" type="noConversion"/>
  </si>
  <si>
    <t>세부
사업</t>
    <phoneticPr fontId="2" type="noConversion"/>
  </si>
  <si>
    <t>편성목</t>
    <phoneticPr fontId="2" type="noConversion"/>
  </si>
  <si>
    <t>구분</t>
    <phoneticPr fontId="2" type="noConversion"/>
  </si>
  <si>
    <t>기정예산액</t>
    <phoneticPr fontId="2" type="noConversion"/>
  </si>
  <si>
    <t>예 산 액</t>
    <phoneticPr fontId="9" type="noConversion"/>
  </si>
  <si>
    <t xml:space="preserve">   </t>
    <phoneticPr fontId="2" type="noConversion"/>
  </si>
  <si>
    <t>623-02 도비보조금</t>
    <phoneticPr fontId="2" type="noConversion"/>
  </si>
  <si>
    <t>연구과제수행</t>
    <phoneticPr fontId="2" type="noConversion"/>
  </si>
  <si>
    <t>620 영업외수익</t>
    <phoneticPr fontId="2" type="noConversion"/>
  </si>
  <si>
    <t>Ⅰ. 豫 算 總 則</t>
    <phoneticPr fontId="9" type="noConversion"/>
  </si>
  <si>
    <t>제1조(예산규모) 2018년도 예산규모는 다음과 같다.</t>
    <phoneticPr fontId="9" type="noConversion"/>
  </si>
  <si>
    <t>(단위:천원)</t>
    <phoneticPr fontId="9" type="noConversion"/>
  </si>
  <si>
    <t>회  계  명</t>
    <phoneticPr fontId="9" type="noConversion"/>
  </si>
  <si>
    <t>예 산 액</t>
    <phoneticPr fontId="9" type="noConversion"/>
  </si>
  <si>
    <t>기정예산액</t>
    <phoneticPr fontId="9" type="noConversion"/>
  </si>
  <si>
    <t>추경예산액</t>
    <phoneticPr fontId="9" type="noConversion"/>
  </si>
  <si>
    <t>비     고</t>
    <phoneticPr fontId="9" type="noConversion"/>
  </si>
  <si>
    <t>일 반 회 계</t>
  </si>
  <si>
    <t>일시차입한도액 3/100</t>
    <phoneticPr fontId="9" type="noConversion"/>
  </si>
  <si>
    <t>특 별 회 계</t>
  </si>
  <si>
    <t xml:space="preserve">제2조(예산명세) 2018년도 수입지출예산의 명세는 별첨 “수입지출예산”과 같다.
</t>
    <phoneticPr fontId="9" type="noConversion"/>
  </si>
  <si>
    <t>제3조(예산의 이월) 지출예산 중 경비의 성질상 연도내에 그 지출을 필하지 못할 것이 예측될 때에는 그 취지를 수입지출예산에 
        명시하여 익년도에 이월 사용할 수 있다.</t>
    <phoneticPr fontId="9" type="noConversion"/>
  </si>
  <si>
    <t xml:space="preserve">제4조(예산의 전용제한) 예산의 분야,부문간의 전용은 이사회의 의결을 거쳐 집행하며 정책사업,단위사업간 전용은 원장의 전결로 
        집행할 수 있다.
</t>
    <phoneticPr fontId="9" type="noConversion"/>
  </si>
  <si>
    <t>제5조(잔액처리) 결산결과 결산잔액이 발생 하였을 때에는 정관 제12조의 규정에 의하여 처리한다.</t>
    <phoneticPr fontId="9" type="noConversion"/>
  </si>
  <si>
    <t>순세계잉여금</t>
    <phoneticPr fontId="9" type="noConversion"/>
  </si>
  <si>
    <t>기타영업외수익</t>
    <phoneticPr fontId="9" type="noConversion"/>
  </si>
  <si>
    <t>지자체출자출연금</t>
    <phoneticPr fontId="9" type="noConversion"/>
  </si>
  <si>
    <t>보조금수익</t>
    <phoneticPr fontId="2" type="noConversion"/>
  </si>
  <si>
    <t>예금이자수익</t>
    <phoneticPr fontId="9" type="noConversion"/>
  </si>
  <si>
    <t>사업운영수익</t>
    <phoneticPr fontId="9" type="noConversion"/>
  </si>
  <si>
    <t>합         계</t>
    <phoneticPr fontId="9" type="noConversion"/>
  </si>
  <si>
    <t>증감율(%)</t>
    <phoneticPr fontId="9" type="noConversion"/>
  </si>
  <si>
    <t>구성비(%)</t>
    <phoneticPr fontId="9" type="noConversion"/>
  </si>
  <si>
    <t>추경예산액</t>
    <phoneticPr fontId="2" type="noConversion"/>
  </si>
  <si>
    <t>기정예산액</t>
    <phoneticPr fontId="9" type="noConversion"/>
  </si>
  <si>
    <t>예 산 액</t>
    <phoneticPr fontId="9" type="noConversion"/>
  </si>
  <si>
    <t>구 분</t>
  </si>
  <si>
    <t>(단위: 천원)</t>
    <phoneticPr fontId="9" type="noConversion"/>
  </si>
  <si>
    <t>1. 수입예산 총괄</t>
    <phoneticPr fontId="9" type="noConversion"/>
  </si>
  <si>
    <t xml:space="preserve">농활활동 </t>
    <phoneticPr fontId="9" type="noConversion"/>
  </si>
  <si>
    <t>○농활활동</t>
    <phoneticPr fontId="9" type="noConversion"/>
  </si>
  <si>
    <t>○10년 및 20년 근속자 표창</t>
    <phoneticPr fontId="9" type="noConversion"/>
  </si>
  <si>
    <t>4. 예 비 비</t>
  </si>
  <si>
    <t>3. 인 건 비</t>
  </si>
  <si>
    <t>경 상 경 비</t>
  </si>
  <si>
    <t>재 무 회 계</t>
  </si>
  <si>
    <t>경 영 지 원</t>
  </si>
  <si>
    <t>2. 경 영 관 리 비</t>
  </si>
  <si>
    <t>지 식 정 보</t>
  </si>
  <si>
    <t>고 객 서 비 스</t>
  </si>
  <si>
    <t>연 구 기 획</t>
  </si>
  <si>
    <t>연 구 과 제</t>
  </si>
  <si>
    <t>1. 연 구 사 업 비</t>
  </si>
  <si>
    <t>합 계</t>
  </si>
  <si>
    <t>2. 지출예산 총괄</t>
    <phoneticPr fontId="9" type="noConversion"/>
  </si>
  <si>
    <t>=</t>
    <phoneticPr fontId="2" type="noConversion"/>
  </si>
  <si>
    <t>식</t>
    <phoneticPr fontId="2" type="noConversion"/>
  </si>
  <si>
    <t>x</t>
    <phoneticPr fontId="2" type="noConversion"/>
  </si>
  <si>
    <t>원</t>
    <phoneticPr fontId="2" type="noConversion"/>
  </si>
  <si>
    <t>○ 시군출연금</t>
    <phoneticPr fontId="9" type="noConversion"/>
  </si>
  <si>
    <t xml:space="preserve"> 합  계</t>
    <phoneticPr fontId="2" type="noConversion"/>
  </si>
  <si>
    <t>625-02  지자체 출자출연금</t>
    <phoneticPr fontId="2" type="noConversion"/>
  </si>
  <si>
    <t>625 출자출연금 수익</t>
    <phoneticPr fontId="2" type="noConversion"/>
  </si>
  <si>
    <t>○ 금강천리연구용역</t>
    <phoneticPr fontId="2" type="noConversion"/>
  </si>
  <si>
    <t>○ 공주문화도시조성계획수립</t>
    <phoneticPr fontId="2" type="noConversion"/>
  </si>
  <si>
    <t>623-03 시비보조금</t>
    <phoneticPr fontId="2" type="noConversion"/>
  </si>
  <si>
    <t>○ 충남환경회의</t>
    <phoneticPr fontId="2" type="noConversion"/>
  </si>
  <si>
    <r>
      <rPr>
        <sz val="11"/>
        <color theme="1"/>
        <rFont val="새굴림"/>
        <family val="1"/>
        <charset val="129"/>
      </rPr>
      <t>○</t>
    </r>
    <r>
      <rPr>
        <sz val="10"/>
        <color theme="1"/>
        <rFont val="새굴림"/>
        <family val="1"/>
        <charset val="129"/>
      </rPr>
      <t xml:space="preserve"> 화력발전소주변어린이건강영향조사(1차년)</t>
    </r>
    <phoneticPr fontId="2" type="noConversion"/>
  </si>
  <si>
    <t>○ 해양바이오산업육성포럼</t>
    <phoneticPr fontId="2" type="noConversion"/>
  </si>
  <si>
    <t>○ 탈석탄친환경국제컨퍼런스</t>
    <phoneticPr fontId="2" type="noConversion"/>
  </si>
  <si>
    <t>○ 사회적경제학습동아리보조금</t>
    <phoneticPr fontId="2" type="noConversion"/>
  </si>
  <si>
    <t>○ 충남환경보건열린포럼</t>
    <phoneticPr fontId="2" type="noConversion"/>
  </si>
  <si>
    <t>623-02 도비보조금</t>
    <phoneticPr fontId="2" type="noConversion"/>
  </si>
  <si>
    <t>623 보조금 수익</t>
    <phoneticPr fontId="2" type="noConversion"/>
  </si>
  <si>
    <t>용역수주 변경</t>
    <phoneticPr fontId="2" type="noConversion"/>
  </si>
  <si>
    <t>620 영업외 수익</t>
    <phoneticPr fontId="2" type="noConversion"/>
  </si>
  <si>
    <t>600 사업수익</t>
    <phoneticPr fontId="2" type="noConversion"/>
  </si>
  <si>
    <t>연구원</t>
  </si>
  <si>
    <t>기정예산액</t>
    <phoneticPr fontId="2" type="noConversion"/>
  </si>
  <si>
    <t>예 산 액</t>
  </si>
  <si>
    <t>예산과목</t>
    <phoneticPr fontId="2" type="noConversion"/>
  </si>
  <si>
    <t>(단위: 천원)</t>
    <phoneticPr fontId="2" type="noConversion"/>
  </si>
  <si>
    <t>□ 일반회계</t>
    <phoneticPr fontId="2" type="noConversion"/>
  </si>
  <si>
    <t>수 입 예 산 명 세 서</t>
    <phoneticPr fontId="2" type="noConversion"/>
  </si>
  <si>
    <t xml:space="preserve"> * 추가사용정산 및 신규설치 포함</t>
    <phoneticPr fontId="2" type="noConversion"/>
  </si>
  <si>
    <t>월</t>
    <phoneticPr fontId="2" type="noConversion"/>
  </si>
  <si>
    <t>○ 복사기임대료</t>
    <phoneticPr fontId="2" type="noConversion"/>
  </si>
  <si>
    <t>지급임차료</t>
    <phoneticPr fontId="2" type="noConversion"/>
  </si>
  <si>
    <t>712-</t>
  </si>
  <si>
    <t>회</t>
    <phoneticPr fontId="2" type="noConversion"/>
  </si>
  <si>
    <t>부</t>
    <phoneticPr fontId="2" type="noConversion"/>
  </si>
  <si>
    <t>○ 입찰제안서 제본비</t>
    <phoneticPr fontId="2" type="noConversion"/>
  </si>
  <si>
    <t>도서인쇄비</t>
  </si>
  <si>
    <t>208</t>
  </si>
  <si>
    <t>○ 복사용지, 토너 및  PC수리부속품</t>
    <phoneticPr fontId="2" type="noConversion"/>
  </si>
  <si>
    <t>소모품비</t>
  </si>
  <si>
    <t>206</t>
  </si>
  <si>
    <t>○ 급량비</t>
    <phoneticPr fontId="2" type="noConversion"/>
  </si>
  <si>
    <t>복리후생비</t>
  </si>
  <si>
    <t>201</t>
  </si>
  <si>
    <t>판매비와 일반관리비</t>
  </si>
  <si>
    <t/>
  </si>
  <si>
    <t>712</t>
  </si>
  <si>
    <t>기관운영관리</t>
    <phoneticPr fontId="2" type="noConversion"/>
  </si>
  <si>
    <t>○ 이사회간담회 오찬 및 다과</t>
    <phoneticPr fontId="2" type="noConversion"/>
  </si>
  <si>
    <t>인</t>
    <phoneticPr fontId="2" type="noConversion"/>
  </si>
  <si>
    <t>○ 이사회 참석수당</t>
  </si>
  <si>
    <t>회의운영비</t>
  </si>
  <si>
    <t>220</t>
  </si>
  <si>
    <t>○ 이사회 간담회 자료인쇄</t>
    <phoneticPr fontId="2" type="noConversion"/>
  </si>
  <si>
    <t>이사회운영활성화</t>
  </si>
  <si>
    <t>경상경비</t>
  </si>
  <si>
    <t>건</t>
    <phoneticPr fontId="2" type="noConversion"/>
  </si>
  <si>
    <t>○ 용역계약 인지및증지대</t>
  </si>
  <si>
    <t>공공요금및제세</t>
  </si>
  <si>
    <t>203</t>
  </si>
  <si>
    <t>회계운영및감사</t>
  </si>
  <si>
    <t>재무관리</t>
  </si>
  <si>
    <t>재무회계</t>
  </si>
  <si>
    <t>○ 환경개선 소모품(청사관리용품)</t>
    <phoneticPr fontId="2" type="noConversion"/>
  </si>
  <si>
    <t>소모품비</t>
    <phoneticPr fontId="2" type="noConversion"/>
  </si>
  <si>
    <t>청사관리운영</t>
    <phoneticPr fontId="2" type="noConversion"/>
  </si>
  <si>
    <t>대</t>
    <phoneticPr fontId="2" type="noConversion"/>
  </si>
  <si>
    <t>○ 업무용 차량보험추가(신규 전기차)</t>
    <phoneticPr fontId="2" type="noConversion"/>
  </si>
  <si>
    <t>보험료</t>
  </si>
  <si>
    <t>212</t>
  </si>
  <si>
    <t>차량유지관리</t>
  </si>
  <si>
    <t>=</t>
    <phoneticPr fontId="2" type="noConversion"/>
  </si>
  <si>
    <t>식</t>
    <phoneticPr fontId="2" type="noConversion"/>
  </si>
  <si>
    <t>x</t>
    <phoneticPr fontId="2" type="noConversion"/>
  </si>
  <si>
    <t>원</t>
    <phoneticPr fontId="2" type="noConversion"/>
  </si>
  <si>
    <t>* 사무용가구 및 PC</t>
    <phoneticPr fontId="2" type="noConversion"/>
  </si>
  <si>
    <t>○ 사무기기</t>
  </si>
  <si>
    <t xml:space="preserve"> 합  계</t>
    <phoneticPr fontId="2" type="noConversion"/>
  </si>
  <si>
    <t>자산취득비</t>
  </si>
  <si>
    <t>405-1</t>
  </si>
  <si>
    <t>사무물품현대화 및유지관리</t>
    <phoneticPr fontId="2" type="noConversion"/>
  </si>
  <si>
    <t>청사운영</t>
  </si>
  <si>
    <t>회</t>
    <phoneticPr fontId="2" type="noConversion"/>
  </si>
  <si>
    <t>○ 전환심의위원회 운영</t>
    <phoneticPr fontId="2" type="noConversion"/>
  </si>
  <si>
    <t>인</t>
    <phoneticPr fontId="2" type="noConversion"/>
  </si>
  <si>
    <t>○ 직원채용 심사수당</t>
  </si>
  <si>
    <t>원</t>
  </si>
  <si>
    <t>○ 채용 공고료(신문 및 인터넷)</t>
    <phoneticPr fontId="2" type="noConversion"/>
  </si>
  <si>
    <t>행사홍보비</t>
  </si>
  <si>
    <t>218</t>
  </si>
  <si>
    <t>우수인력확보 및 유지</t>
    <phoneticPr fontId="2" type="noConversion"/>
  </si>
  <si>
    <t>인적자원관리</t>
    <phoneticPr fontId="2" type="noConversion"/>
  </si>
  <si>
    <t>경영지원</t>
  </si>
  <si>
    <t>경영관리비</t>
  </si>
  <si>
    <t>○ 비정규직정규직전환TFT운영</t>
    <phoneticPr fontId="2" type="noConversion"/>
  </si>
  <si>
    <t>711-</t>
  </si>
  <si>
    <t>매출원가</t>
  </si>
  <si>
    <t>711</t>
  </si>
  <si>
    <t>연구실운영</t>
    <phoneticPr fontId="2" type="noConversion"/>
  </si>
  <si>
    <t>○  SMS 발송수수료(* 아이캔디)</t>
    <phoneticPr fontId="2" type="noConversion"/>
  </si>
  <si>
    <t>지급수수료</t>
  </si>
  <si>
    <t>213</t>
  </si>
  <si>
    <t>연구지원출판활동</t>
    <phoneticPr fontId="2" type="noConversion"/>
  </si>
  <si>
    <t>출판자료관리</t>
    <phoneticPr fontId="2" type="noConversion"/>
  </si>
  <si>
    <t>○ 홈페이지 웹접근성 인증료</t>
    <phoneticPr fontId="2" type="noConversion"/>
  </si>
  <si>
    <t>○ 국내학술데이터베이스이용 유지보수</t>
    <phoneticPr fontId="2" type="noConversion"/>
  </si>
  <si>
    <t>수선유지비</t>
  </si>
  <si>
    <t>210</t>
  </si>
  <si>
    <t>정보화기획및시스템구축</t>
  </si>
  <si>
    <t>정보화사업</t>
  </si>
  <si>
    <t>지식정보</t>
  </si>
  <si>
    <t xml:space="preserve"> * 해외연구 교류협력</t>
    <phoneticPr fontId="2" type="noConversion"/>
  </si>
  <si>
    <t>○ 국외여비</t>
    <phoneticPr fontId="2" type="noConversion"/>
  </si>
  <si>
    <t>여비</t>
  </si>
  <si>
    <t>202</t>
  </si>
  <si>
    <t>글로벌네트워크형성</t>
    <phoneticPr fontId="2" type="noConversion"/>
  </si>
  <si>
    <t>홍보활동</t>
  </si>
  <si>
    <t>고객서비스</t>
  </si>
  <si>
    <t>종</t>
    <phoneticPr fontId="2" type="noConversion"/>
  </si>
  <si>
    <t>○ 사업계획 등 자료집</t>
    <phoneticPr fontId="2" type="noConversion"/>
  </si>
  <si>
    <t>연구사업계획수립및평가</t>
  </si>
  <si>
    <t>연구관리사업</t>
    <phoneticPr fontId="2" type="noConversion"/>
  </si>
  <si>
    <t>연구기획</t>
  </si>
  <si>
    <t>과제</t>
    <phoneticPr fontId="2" type="noConversion"/>
  </si>
  <si>
    <t>○ 외부위탁용역비</t>
  </si>
  <si>
    <t>○ 비상임연구위원 수당</t>
  </si>
  <si>
    <t>연구개발비</t>
  </si>
  <si>
    <t>221</t>
  </si>
  <si>
    <t>○ 다과 및 식사</t>
    <phoneticPr fontId="2" type="noConversion"/>
  </si>
  <si>
    <t>○ 시군 정책협력사업 토론수당</t>
    <phoneticPr fontId="2" type="noConversion"/>
  </si>
  <si>
    <t>○ 시군 정책협력사업 발표수당</t>
    <phoneticPr fontId="2" type="noConversion"/>
  </si>
  <si>
    <t>과제</t>
  </si>
  <si>
    <t xml:space="preserve"> * 자료집 제작</t>
    <phoneticPr fontId="2" type="noConversion"/>
  </si>
  <si>
    <t>○ 도서구입 및 인쇄비</t>
  </si>
  <si>
    <t>○ 사무용품 및 복사용지</t>
  </si>
  <si>
    <t>월</t>
  </si>
  <si>
    <t>○ 국내여비</t>
  </si>
  <si>
    <t xml:space="preserve"> * 연구원</t>
  </si>
  <si>
    <t>○ 연봉급</t>
  </si>
  <si>
    <t>기간제근로자보수</t>
  </si>
  <si>
    <t>105</t>
  </si>
  <si>
    <t>시,군 정책사업비</t>
    <phoneticPr fontId="2" type="noConversion"/>
  </si>
  <si>
    <t>실비교통비 포함되며, 청탁금지법 및 내부규정 한도이내 금액으로 적용함</t>
    <phoneticPr fontId="2" type="noConversion"/>
  </si>
  <si>
    <t>○ 발표 및 토론수당</t>
    <phoneticPr fontId="2" type="noConversion"/>
  </si>
  <si>
    <t>○ 국제학술교류행사</t>
    <phoneticPr fontId="2" type="noConversion"/>
  </si>
  <si>
    <t>연구과제활성화조성(연구조성사업)</t>
    <phoneticPr fontId="2" type="noConversion"/>
  </si>
  <si>
    <t>○ 충남환경회의 일반관리비</t>
  </si>
  <si>
    <t>○ 탈석탄국제컨퍼런스 일반관리비</t>
  </si>
  <si>
    <t>○ 사회적경제학습동아리 일반관리비</t>
  </si>
  <si>
    <t>○ 충남환경보건열린포럼 일반관리비</t>
  </si>
  <si>
    <t>기타영업외비용</t>
    <phoneticPr fontId="2" type="noConversion"/>
  </si>
  <si>
    <t>775-</t>
    <phoneticPr fontId="2" type="noConversion"/>
  </si>
  <si>
    <t>○ 사회적경제학습동아리 외부강사료</t>
    <phoneticPr fontId="2" type="noConversion"/>
  </si>
  <si>
    <t>보상금</t>
    <phoneticPr fontId="2" type="noConversion"/>
  </si>
  <si>
    <t>○ 금강천리연구용역 외부위탁용역</t>
  </si>
  <si>
    <t>○ 공주문화도시조성계획수립 외부위탁용역</t>
  </si>
  <si>
    <t>○ 화력발전소주변건강조사 외부위탁용역</t>
  </si>
  <si>
    <t>○ 탈석탄국제컨퍼런스 외부위탁용역</t>
  </si>
  <si>
    <t>○ 금강천리연구용역 회의운영비</t>
  </si>
  <si>
    <t>○ 충남환경회의 회의운영비</t>
  </si>
  <si>
    <t>○ 공주문화도시조성계획수립 회의운영비</t>
  </si>
  <si>
    <t>○ 화력발전소주변건강조사 회의운영비</t>
  </si>
  <si>
    <t>○ 해양바이오산업육성포럼 회의운영비</t>
  </si>
  <si>
    <t>○ 탈석탄국제컨퍼런스 회의운영비</t>
  </si>
  <si>
    <t>○ 사회적경제학습동아리 회의운영비</t>
  </si>
  <si>
    <t>○ 충남환경보건열린포럼 회의운영비</t>
  </si>
  <si>
    <t>○ 충남환경회의 행사홍보비</t>
  </si>
  <si>
    <t>○ 해양바이오산업육성포럼 행사홍보비</t>
  </si>
  <si>
    <t>○ 사회적경제학습동아리 행사홍보비</t>
  </si>
  <si>
    <t>○ 금강천리연구용역 도서인쇄비</t>
  </si>
  <si>
    <t>과제별로 50부인쇄</t>
    <phoneticPr fontId="2" type="noConversion"/>
  </si>
  <si>
    <t>○ 충남환경회의 도서인쇄비</t>
  </si>
  <si>
    <t>○ 공주문화도시조성계획수립 도서인쇄비</t>
  </si>
  <si>
    <t>○ 화력발전소주변건강조사 도서인쇄비</t>
  </si>
  <si>
    <t>○ 해양바이오산업육성포럼 도서인쇄비</t>
  </si>
  <si>
    <t>발간 건, 300권 인쇄</t>
    <phoneticPr fontId="2" type="noConversion"/>
  </si>
  <si>
    <t>○ 사회적경제학습동아리 도서인쇄비</t>
  </si>
  <si>
    <t>550권 인쇄</t>
    <phoneticPr fontId="2" type="noConversion"/>
  </si>
  <si>
    <t>○ 충남환경보건열린포럼 도서인쇄비</t>
  </si>
  <si>
    <t>○ 금강천리연구용역 소모품비</t>
  </si>
  <si>
    <t>○ 충남환경회의 소모품비</t>
  </si>
  <si>
    <t>○ 공주문화도시조성계획수립 소모품비</t>
  </si>
  <si>
    <t>○ 화력발전소주변건강조사 소모품비</t>
  </si>
  <si>
    <t>○ 해양바이오산업육성포럼 소모품비</t>
  </si>
  <si>
    <t>○ 금강천리연구용역 국내외여비</t>
  </si>
  <si>
    <t>○ 충남환경회의 국내외여비</t>
  </si>
  <si>
    <t>○ 공주문화도시조성계획수립 국내외여비</t>
  </si>
  <si>
    <t>○ 화력발전소주변건강조사 국내외여비</t>
  </si>
  <si>
    <t>○ 해양바이오산업육성포럼 국내외여비</t>
  </si>
  <si>
    <t>○ 탈석탄국제컨퍼런스 국내외여비</t>
  </si>
  <si>
    <t>○ 사회적경제학습동아리 국내외여비</t>
  </si>
  <si>
    <t>○ 충남환경보건열린포럼 국내외여비</t>
  </si>
  <si>
    <t>○ 금강천리연구용역 기간제근로자보수</t>
    <phoneticPr fontId="2" type="noConversion"/>
  </si>
  <si>
    <t>○ 충남환경회의 기간제근로자보수</t>
    <phoneticPr fontId="2" type="noConversion"/>
  </si>
  <si>
    <t>○ 공주문화도시조성계획수립 기간제근로자보수</t>
    <phoneticPr fontId="2" type="noConversion"/>
  </si>
  <si>
    <t>○ 화력발전소주변건강조사 기간제근로자보수</t>
    <phoneticPr fontId="2" type="noConversion"/>
  </si>
  <si>
    <t>○ 해양바이오산업육성포럼 기간제근로자보수</t>
    <phoneticPr fontId="2" type="noConversion"/>
  </si>
  <si>
    <t>○ 사회적경제학습동아리 기간제근로자보수</t>
    <phoneticPr fontId="2" type="noConversion"/>
  </si>
  <si>
    <t>○ 충남환경보건열린포럼 기간제근로자보수</t>
    <phoneticPr fontId="2" type="noConversion"/>
  </si>
  <si>
    <t>정책보조기능강화(보조연구사업)</t>
    <phoneticPr fontId="2" type="noConversion"/>
  </si>
  <si>
    <t>한국농어촌학회 등 해당분야 관련학괴</t>
    <phoneticPr fontId="2" type="noConversion"/>
  </si>
  <si>
    <t>○ 논문 심사 및 게재</t>
    <phoneticPr fontId="2" type="noConversion"/>
  </si>
  <si>
    <t>○ 전략과제 인쇄</t>
    <phoneticPr fontId="2" type="noConversion"/>
  </si>
  <si>
    <t>○ 통계자료구매</t>
    <phoneticPr fontId="2" type="noConversion"/>
  </si>
  <si>
    <t>○ 사무용품</t>
    <phoneticPr fontId="2" type="noConversion"/>
  </si>
  <si>
    <t>명</t>
    <phoneticPr fontId="2" type="noConversion"/>
  </si>
  <si>
    <t xml:space="preserve">○  기간제 연구원 </t>
    <phoneticPr fontId="2" type="noConversion"/>
  </si>
  <si>
    <t>일</t>
    <phoneticPr fontId="2" type="noConversion"/>
  </si>
  <si>
    <t>○ 학술용역 일용근로자</t>
    <phoneticPr fontId="2" type="noConversion"/>
  </si>
  <si>
    <t>도정선도연구수행(기본,전략과제)</t>
    <phoneticPr fontId="2" type="noConversion"/>
  </si>
  <si>
    <t xml:space="preserve"> </t>
    <phoneticPr fontId="2" type="noConversion"/>
  </si>
  <si>
    <t xml:space="preserve"> ○ 외부위탁용역비</t>
    <phoneticPr fontId="2" type="noConversion"/>
  </si>
  <si>
    <t>○ 발표수당</t>
    <phoneticPr fontId="2" type="noConversion"/>
  </si>
  <si>
    <t>○ 국내여비</t>
    <phoneticPr fontId="2" type="noConversion"/>
  </si>
  <si>
    <t xml:space="preserve">   </t>
    <phoneticPr fontId="2" type="noConversion"/>
  </si>
  <si>
    <t>현안사업연구수행(현안연구과제)</t>
    <phoneticPr fontId="2" type="noConversion"/>
  </si>
  <si>
    <t>연구과제수행</t>
    <phoneticPr fontId="2" type="noConversion"/>
  </si>
  <si>
    <t>연구과제</t>
  </si>
  <si>
    <t>잉여금</t>
    <phoneticPr fontId="2" type="noConversion"/>
  </si>
  <si>
    <t>자체</t>
    <phoneticPr fontId="2" type="noConversion"/>
  </si>
  <si>
    <t>출연</t>
    <phoneticPr fontId="2" type="noConversion"/>
  </si>
  <si>
    <t>계</t>
    <phoneticPr fontId="2" type="noConversion"/>
  </si>
  <si>
    <t>구분</t>
    <phoneticPr fontId="2" type="noConversion"/>
  </si>
  <si>
    <t xml:space="preserve">   편성목</t>
    <phoneticPr fontId="2" type="noConversion"/>
  </si>
  <si>
    <t>세부
사업</t>
    <phoneticPr fontId="2" type="noConversion"/>
  </si>
  <si>
    <t>단위</t>
    <phoneticPr fontId="2" type="noConversion"/>
  </si>
  <si>
    <t>정책</t>
    <phoneticPr fontId="2" type="noConversion"/>
  </si>
  <si>
    <t>부문</t>
    <phoneticPr fontId="2" type="noConversion"/>
  </si>
  <si>
    <t>(단위 : 천원)</t>
    <phoneticPr fontId="2" type="noConversion"/>
  </si>
  <si>
    <t>□ 일반회계</t>
    <phoneticPr fontId="9" type="noConversion"/>
  </si>
  <si>
    <t>확대축소 57%</t>
    <phoneticPr fontId="2" type="noConversion"/>
  </si>
  <si>
    <t>지 출 예 산 명 세 서</t>
    <phoneticPr fontId="2" type="noConversion"/>
  </si>
  <si>
    <t>II.일  반  회  계</t>
    <phoneticPr fontId="9" type="noConversion"/>
  </si>
  <si>
    <t>III. 특  별  회  계</t>
    <phoneticPr fontId="9" type="noConversion"/>
  </si>
  <si>
    <t>성립전예산액</t>
    <phoneticPr fontId="2" type="noConversion"/>
  </si>
  <si>
    <t>623 보조금수익</t>
    <phoneticPr fontId="2" type="noConversion"/>
  </si>
  <si>
    <t>711-221  연구개발비</t>
    <phoneticPr fontId="2" type="noConversion"/>
  </si>
  <si>
    <t>정책보조기능강화( 보조)</t>
    <phoneticPr fontId="2" type="noConversion"/>
  </si>
  <si>
    <t>711- 105 기간제근로자보수</t>
    <phoneticPr fontId="2" type="noConversion"/>
  </si>
  <si>
    <t>보조</t>
  </si>
  <si>
    <t>○ 연봉급</t>
    <phoneticPr fontId="2" type="noConversion"/>
  </si>
  <si>
    <t>○ 외부위탁(동영상 제작)</t>
    <phoneticPr fontId="2" type="noConversion"/>
  </si>
  <si>
    <t>월</t>
    <phoneticPr fontId="54" type="noConversion"/>
  </si>
  <si>
    <t>성립전예산액</t>
    <phoneticPr fontId="9" type="noConversion"/>
  </si>
  <si>
    <t>711-220  회의운영비</t>
    <phoneticPr fontId="2" type="noConversion"/>
  </si>
  <si>
    <t>○ 자문수당 및 회의비</t>
    <phoneticPr fontId="2" type="noConversion"/>
  </si>
  <si>
    <t xml:space="preserve"> * 자문비</t>
    <phoneticPr fontId="2" type="noConversion"/>
  </si>
  <si>
    <t>명</t>
    <phoneticPr fontId="2" type="noConversion"/>
  </si>
  <si>
    <t>인</t>
    <phoneticPr fontId="54" type="noConversion"/>
  </si>
  <si>
    <t xml:space="preserve"> * 기간제근로</t>
    <phoneticPr fontId="54" type="noConversion"/>
  </si>
  <si>
    <t>○ 도민 안전사고 예방 동영상 업데이트</t>
    <phoneticPr fontId="2" type="noConversion"/>
  </si>
  <si>
    <t>2020년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</si>
</sst>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76" formatCode="#,##0;&quot;△&quot;#,##0;0;"/>
    <numFmt numFmtId="177" formatCode="0.0%"/>
    <numFmt numFmtId="178" formatCode="0.0_);[Red]\(0.0\)"/>
    <numFmt numFmtId="179" formatCode="#,##0\ &quot;원&quot;"/>
    <numFmt numFmtId="180" formatCode="#,##0&quot;원&quot;"/>
    <numFmt numFmtId="181" formatCode="[Blue]#,##0;[Red]&quot;△&quot;#,##0;\-;"/>
    <numFmt numFmtId="182" formatCode="[Blue]#,##0;[Red]&quot;△&quot;#,##0;\-"/>
    <numFmt numFmtId="183" formatCode="0.0_ "/>
    <numFmt numFmtId="184" formatCode="[Blue]#,##0.0;[Red]&quot;△&quot;#,##0.0;0.0%"/>
    <numFmt numFmtId="185" formatCode="[Blue]#,##0.0;[Red]&quot;△&quot;#,##0.0;\-"/>
    <numFmt numFmtId="186" formatCode="#,##0_);[Red]\(#,##0\)"/>
    <numFmt numFmtId="187" formatCode="0&quot; 식&quot;"/>
    <numFmt numFmtId="188" formatCode="[Blue]#,##0;[Red]&quot;△&quot;#,##0;0"/>
    <numFmt numFmtId="189" formatCode="#,##0&quot;회&quot;"/>
    <numFmt numFmtId="190" formatCode="#,##0&quot;인&quot;"/>
    <numFmt numFmtId="191" formatCode="[Blue]#,##0;[Red]\△#,##0;0"/>
    <numFmt numFmtId="192" formatCode="#,##0\ &quot;인/1과제&quot;"/>
    <numFmt numFmtId="193" formatCode="#,##0\ &quot;명&quot;"/>
    <numFmt numFmtId="194" formatCode="#,##0\ &quot;일&quot;"/>
    <numFmt numFmtId="195" formatCode="#,##0\ &quot;건&quot;"/>
  </numFmts>
  <fonts count="5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rgb="FF000000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11"/>
      <color rgb="FF000000"/>
      <name val="새굴림"/>
      <family val="1"/>
      <charset val="129"/>
    </font>
    <font>
      <b/>
      <sz val="12"/>
      <color rgb="FF000000"/>
      <name val="새굴림"/>
      <family val="1"/>
      <charset val="129"/>
    </font>
    <font>
      <b/>
      <sz val="11"/>
      <color theme="1"/>
      <name val="새굴림"/>
      <family val="1"/>
      <charset val="129"/>
    </font>
    <font>
      <sz val="11"/>
      <color rgb="FF000000"/>
      <name val="새굴림"/>
      <family val="1"/>
      <charset val="129"/>
    </font>
    <font>
      <sz val="8"/>
      <name val="돋움"/>
      <family val="3"/>
      <charset val="129"/>
    </font>
    <font>
      <sz val="10"/>
      <color rgb="FF000000"/>
      <name val="새굴림"/>
      <family val="1"/>
      <charset val="129"/>
    </font>
    <font>
      <sz val="11"/>
      <color indexed="8"/>
      <name val="새굴림"/>
      <family val="1"/>
      <charset val="129"/>
    </font>
    <font>
      <sz val="10"/>
      <name val="새굴림"/>
      <family val="1"/>
      <charset val="129"/>
    </font>
    <font>
      <sz val="11"/>
      <name val="새굴림"/>
      <family val="1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b/>
      <sz val="11"/>
      <color indexed="8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sz val="11"/>
      <color rgb="FFFF0000"/>
      <name val="새굴림"/>
      <family val="1"/>
      <charset val="129"/>
    </font>
    <font>
      <sz val="11"/>
      <color rgb="FF0066FF"/>
      <name val="새굴림"/>
      <family val="1"/>
      <charset val="129"/>
    </font>
    <font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</font>
    <font>
      <sz val="36"/>
      <name val="새굴림"/>
      <family val="1"/>
      <charset val="129"/>
    </font>
    <font>
      <b/>
      <sz val="24"/>
      <color rgb="FF000000"/>
      <name val="새굴림"/>
      <family val="1"/>
      <charset val="129"/>
    </font>
    <font>
      <sz val="22"/>
      <color theme="1"/>
      <name val="새굴림"/>
      <family val="1"/>
      <charset val="129"/>
    </font>
    <font>
      <b/>
      <sz val="28"/>
      <color rgb="FF000000"/>
      <name val="새굴림"/>
      <family val="1"/>
      <charset val="129"/>
    </font>
    <font>
      <sz val="22"/>
      <color rgb="FFFF0000"/>
      <name val="새굴림"/>
      <family val="1"/>
      <charset val="129"/>
    </font>
    <font>
      <sz val="11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1"/>
      <color rgb="FF000000"/>
      <name val="돋움"/>
      <family val="3"/>
      <charset val="129"/>
    </font>
    <font>
      <sz val="24"/>
      <name val="새굴림"/>
      <family val="1"/>
      <charset val="129"/>
    </font>
    <font>
      <sz val="9"/>
      <name val="새굴림"/>
      <family val="1"/>
      <charset val="129"/>
    </font>
    <font>
      <b/>
      <sz val="14"/>
      <color indexed="8"/>
      <name val="새굴림"/>
      <family val="1"/>
      <charset val="129"/>
    </font>
    <font>
      <sz val="14"/>
      <color indexed="8"/>
      <name val="새굴림"/>
      <family val="1"/>
      <charset val="129"/>
    </font>
    <font>
      <sz val="36"/>
      <name val="돋움"/>
      <family val="3"/>
      <charset val="129"/>
    </font>
    <font>
      <b/>
      <sz val="12"/>
      <color indexed="8"/>
      <name val="새굴림"/>
      <family val="1"/>
      <charset val="129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10"/>
      <color indexed="8"/>
      <name val="새굴림"/>
      <family val="1"/>
      <charset val="129"/>
    </font>
    <font>
      <sz val="10"/>
      <color theme="1"/>
      <name val="새굴림"/>
      <family val="1"/>
      <charset val="129"/>
    </font>
    <font>
      <sz val="22"/>
      <color theme="1"/>
      <name val="맑은 고딕"/>
      <family val="2"/>
      <charset val="129"/>
      <scheme val="minor"/>
    </font>
    <font>
      <b/>
      <sz val="24"/>
      <color rgb="FF000000"/>
      <name val="돋움"/>
      <family val="3"/>
      <charset val="129"/>
    </font>
    <font>
      <b/>
      <sz val="10"/>
      <color theme="1"/>
      <name val="새굴림"/>
      <family val="1"/>
      <charset val="129"/>
    </font>
    <font>
      <b/>
      <sz val="11"/>
      <color theme="0"/>
      <name val="새굴림"/>
      <family val="1"/>
      <charset val="129"/>
    </font>
    <font>
      <b/>
      <sz val="11"/>
      <color rgb="FFFF0000"/>
      <name val="새굴림"/>
      <family val="1"/>
      <charset val="129"/>
    </font>
    <font>
      <sz val="14"/>
      <name val="돋움"/>
      <family val="3"/>
      <charset val="129"/>
    </font>
    <font>
      <sz val="22"/>
      <color rgb="FFFF0000"/>
      <name val="맑은 고딕"/>
      <family val="2"/>
      <charset val="129"/>
      <scheme val="minor"/>
    </font>
    <font>
      <b/>
      <sz val="28"/>
      <color rgb="FF000000"/>
      <name val="돋움"/>
      <family val="3"/>
      <charset val="129"/>
    </font>
    <font>
      <sz val="11"/>
      <color rgb="FF0000FF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00B050"/>
      <name val="돋움"/>
      <family val="3"/>
      <charset val="129"/>
    </font>
    <font>
      <sz val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26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rgb="FF000000"/>
      </bottom>
      <diagonal/>
    </border>
    <border>
      <left/>
      <right/>
      <top style="thin">
        <color theme="0" tint="-0.499984740745262"/>
      </top>
      <bottom style="thin">
        <color rgb="FF000000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/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theme="0" tint="-0.499984740745262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medium">
        <color indexed="64"/>
      </bottom>
      <diagonal/>
    </border>
    <border>
      <left style="thin">
        <color theme="0" tint="-0.499984740745262"/>
      </left>
      <right style="thin">
        <color rgb="FF000000"/>
      </right>
      <top/>
      <bottom style="thin">
        <color theme="0" tint="-0.499984740745262"/>
      </bottom>
      <diagonal/>
    </border>
    <border>
      <left style="medium">
        <color indexed="64"/>
      </left>
      <right style="hair">
        <color indexed="23"/>
      </right>
      <top style="medium">
        <color indexed="64"/>
      </top>
      <bottom style="double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64"/>
      </top>
      <bottom style="double">
        <color indexed="23"/>
      </bottom>
      <diagonal/>
    </border>
    <border>
      <left style="hair">
        <color indexed="23"/>
      </left>
      <right/>
      <top style="medium">
        <color indexed="64"/>
      </top>
      <bottom style="double">
        <color indexed="23"/>
      </bottom>
      <diagonal/>
    </border>
    <border>
      <left style="hair">
        <color indexed="23"/>
      </left>
      <right style="medium">
        <color indexed="64"/>
      </right>
      <top style="medium">
        <color indexed="64"/>
      </top>
      <bottom style="double">
        <color indexed="23"/>
      </bottom>
      <diagonal/>
    </border>
    <border>
      <left style="medium">
        <color indexed="64"/>
      </left>
      <right style="hair">
        <color indexed="64"/>
      </right>
      <top style="double">
        <color indexed="2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2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23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/>
      <right style="medium">
        <color indexed="64"/>
      </right>
      <top style="double">
        <color indexed="23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double">
        <color indexed="23"/>
      </top>
      <bottom style="thin">
        <color indexed="64"/>
      </bottom>
      <diagonal/>
    </border>
    <border>
      <left/>
      <right style="hair">
        <color theme="0" tint="-0.499984740745262"/>
      </right>
      <top style="double">
        <color indexed="23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double">
        <color indexed="23"/>
      </top>
      <bottom style="thin">
        <color indexed="64"/>
      </bottom>
      <diagonal/>
    </border>
    <border>
      <left style="hair">
        <color theme="0" tint="-0.499984740745262"/>
      </left>
      <right/>
      <top style="double">
        <color indexed="23"/>
      </top>
      <bottom style="thin">
        <color indexed="64"/>
      </bottom>
      <diagonal/>
    </border>
    <border>
      <left style="medium">
        <color indexed="64"/>
      </left>
      <right/>
      <top style="double">
        <color indexed="23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23"/>
      </bottom>
      <diagonal/>
    </border>
    <border>
      <left/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/>
      <top style="hair">
        <color indexed="64"/>
      </top>
      <bottom style="double">
        <color indexed="23"/>
      </bottom>
      <diagonal/>
    </border>
    <border>
      <left style="medium">
        <color indexed="64"/>
      </left>
      <right/>
      <top style="hair">
        <color indexed="64"/>
      </top>
      <bottom style="double">
        <color indexed="23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indexed="64"/>
      </left>
      <right/>
      <top style="hair">
        <color theme="0" tint="-0.499984740745262"/>
      </top>
      <bottom/>
      <diagonal/>
    </border>
    <border>
      <left/>
      <right style="medium">
        <color indexed="64"/>
      </right>
      <top style="double">
        <color indexed="23"/>
      </top>
      <bottom/>
      <diagonal/>
    </border>
    <border>
      <left style="hair">
        <color theme="0" tint="-0.499984740745262"/>
      </left>
      <right style="thin">
        <color indexed="64"/>
      </right>
      <top style="double">
        <color indexed="23"/>
      </top>
      <bottom/>
      <diagonal/>
    </border>
    <border>
      <left style="thin">
        <color indexed="64"/>
      </left>
      <right style="hair">
        <color theme="0" tint="-0.499984740745262"/>
      </right>
      <top style="double">
        <color indexed="23"/>
      </top>
      <bottom/>
      <diagonal/>
    </border>
    <border>
      <left style="hair">
        <color theme="0" tint="-0.499984740745262"/>
      </left>
      <right/>
      <top style="double">
        <color indexed="23"/>
      </top>
      <bottom/>
      <diagonal/>
    </border>
    <border>
      <left/>
      <right style="hair">
        <color theme="0" tint="-0.499984740745262"/>
      </right>
      <top style="double">
        <color indexed="23"/>
      </top>
      <bottom/>
      <diagonal/>
    </border>
    <border>
      <left style="medium">
        <color indexed="64"/>
      </left>
      <right/>
      <top style="double">
        <color indexed="23"/>
      </top>
      <bottom/>
      <diagonal/>
    </border>
    <border>
      <left/>
      <right style="medium">
        <color indexed="64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auto="1"/>
      </right>
      <top style="hair">
        <color indexed="23"/>
      </top>
      <bottom style="double">
        <color indexed="23"/>
      </bottom>
      <diagonal/>
    </border>
    <border>
      <left style="thin">
        <color auto="1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/>
      <top style="hair">
        <color indexed="23"/>
      </top>
      <bottom style="double">
        <color indexed="23"/>
      </bottom>
      <diagonal/>
    </border>
    <border>
      <left/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medium">
        <color indexed="64"/>
      </left>
      <right/>
      <top style="hair">
        <color indexed="23"/>
      </top>
      <bottom style="double">
        <color indexed="23"/>
      </bottom>
      <diagonal/>
    </border>
    <border>
      <left/>
      <right style="medium">
        <color indexed="64"/>
      </right>
      <top style="medium">
        <color indexed="64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medium">
        <color indexed="64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hair">
        <color indexed="23"/>
      </left>
      <right/>
      <top style="medium">
        <color indexed="64"/>
      </top>
      <bottom style="hair">
        <color indexed="23"/>
      </bottom>
      <diagonal/>
    </border>
    <border>
      <left/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medium">
        <color indexed="64"/>
      </left>
      <right/>
      <top style="medium">
        <color indexed="64"/>
      </top>
      <bottom style="hair">
        <color indexed="23"/>
      </bottom>
      <diagonal/>
    </border>
    <border>
      <left/>
      <right style="medium">
        <color rgb="FF000000"/>
      </right>
      <top style="hair">
        <color theme="0" tint="-0.499984740745262"/>
      </top>
      <bottom style="medium">
        <color rgb="FF000000"/>
      </bottom>
      <diagonal/>
    </border>
    <border>
      <left/>
      <right/>
      <top style="hair">
        <color theme="0" tint="-0.499984740745262"/>
      </top>
      <bottom style="medium">
        <color rgb="FF000000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/>
      </top>
      <bottom style="medium">
        <color rgb="FF000000"/>
      </bottom>
      <diagonal/>
    </border>
    <border>
      <left style="hair">
        <color theme="0" tint="-0.499984740745262"/>
      </left>
      <right/>
      <top style="hair">
        <color theme="0"/>
      </top>
      <bottom style="medium">
        <color rgb="FF000000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rgb="FF000000"/>
      </bottom>
      <diagonal/>
    </border>
    <border>
      <left style="medium">
        <color rgb="FF000000"/>
      </left>
      <right style="hair">
        <color theme="0" tint="-0.499984740745262"/>
      </right>
      <top/>
      <bottom style="medium">
        <color rgb="FF000000"/>
      </bottom>
      <diagonal/>
    </border>
    <border>
      <left/>
      <right style="medium">
        <color rgb="FF000000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/>
      </top>
      <bottom/>
      <diagonal/>
    </border>
    <border>
      <left style="hair">
        <color theme="0" tint="-0.499984740745262"/>
      </left>
      <right/>
      <top style="hair">
        <color theme="0"/>
      </top>
      <bottom/>
      <diagonal/>
    </border>
    <border>
      <left style="medium">
        <color rgb="FF000000"/>
      </left>
      <right style="hair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/>
      </bottom>
      <diagonal/>
    </border>
    <border>
      <left/>
      <right style="medium">
        <color rgb="FF000000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0000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hair">
        <color theme="0"/>
      </top>
      <bottom style="thin">
        <color theme="0" tint="-0.499984740745262"/>
      </bottom>
      <diagonal/>
    </border>
    <border>
      <left/>
      <right style="medium">
        <color rgb="FF000000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000000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rgb="FF000000"/>
      </right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rgb="FF000000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medium">
        <color rgb="FF000000"/>
      </left>
      <right style="hair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rgb="FF000000"/>
      </bottom>
      <diagonal/>
    </border>
    <border>
      <left style="medium">
        <color rgb="FF000000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thin">
        <color theme="0" tint="-0.499984740745262"/>
      </left>
      <right style="medium">
        <color rgb="FF000000"/>
      </right>
      <top style="medium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0000"/>
      </top>
      <bottom style="thin">
        <color theme="0" tint="-0.499984740745262"/>
      </bottom>
      <diagonal/>
    </border>
    <border>
      <left style="medium">
        <color rgb="FF000000"/>
      </left>
      <right style="thin">
        <color theme="0" tint="-0.499984740745262"/>
      </right>
      <top style="medium">
        <color rgb="FF000000"/>
      </top>
      <bottom style="thin">
        <color theme="0" tint="-0.499984740745262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hair">
        <color theme="0"/>
      </left>
      <right style="thin">
        <color theme="1"/>
      </right>
      <top style="hair">
        <color theme="0"/>
      </top>
      <bottom style="hair">
        <color theme="0"/>
      </bottom>
      <diagonal/>
    </border>
    <border>
      <left style="thin">
        <color theme="1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</borders>
  <cellStyleXfs count="22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0" borderId="0"/>
    <xf numFmtId="41" fontId="1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30">
    <xf numFmtId="0" fontId="0" fillId="0" borderId="0" xfId="0">
      <alignment vertical="center"/>
    </xf>
    <xf numFmtId="0" fontId="4" fillId="0" borderId="0" xfId="53" applyFont="1">
      <alignment vertical="center"/>
    </xf>
    <xf numFmtId="0" fontId="13" fillId="0" borderId="0" xfId="65" applyFont="1">
      <alignment vertical="center"/>
    </xf>
    <xf numFmtId="0" fontId="23" fillId="0" borderId="0" xfId="55" applyFont="1">
      <alignment vertical="center"/>
    </xf>
    <xf numFmtId="0" fontId="23" fillId="0" borderId="0" xfId="55" applyFont="1" applyAlignment="1">
      <alignment vertical="center" shrinkToFit="1"/>
    </xf>
    <xf numFmtId="0" fontId="23" fillId="0" borderId="0" xfId="55" applyFont="1" applyAlignment="1">
      <alignment horizontal="center" vertical="center" shrinkToFit="1"/>
    </xf>
    <xf numFmtId="41" fontId="23" fillId="0" borderId="0" xfId="32" applyFont="1">
      <alignment vertical="center"/>
    </xf>
    <xf numFmtId="41" fontId="23" fillId="0" borderId="0" xfId="32" applyFont="1" applyAlignment="1">
      <alignment horizontal="center" vertical="center"/>
    </xf>
    <xf numFmtId="41" fontId="4" fillId="0" borderId="0" xfId="20" applyFont="1">
      <alignment vertical="center"/>
    </xf>
    <xf numFmtId="9" fontId="27" fillId="0" borderId="0" xfId="53" applyNumberFormat="1" applyFont="1">
      <alignment vertical="center"/>
    </xf>
    <xf numFmtId="0" fontId="27" fillId="0" borderId="0" xfId="53" applyFont="1">
      <alignment vertical="center"/>
    </xf>
    <xf numFmtId="0" fontId="3" fillId="2" borderId="0" xfId="53" applyFont="1" applyFill="1" applyAlignment="1">
      <alignment horizontal="left" vertical="center"/>
    </xf>
    <xf numFmtId="0" fontId="4" fillId="2" borderId="0" xfId="53" applyFont="1" applyFill="1">
      <alignment vertical="center"/>
    </xf>
    <xf numFmtId="41" fontId="5" fillId="2" borderId="0" xfId="37" applyFont="1" applyFill="1" applyAlignment="1">
      <alignment horizontal="center" vertical="center" wrapText="1"/>
    </xf>
    <xf numFmtId="41" fontId="4" fillId="2" borderId="0" xfId="37" applyFont="1" applyFill="1">
      <alignment vertical="center"/>
    </xf>
    <xf numFmtId="41" fontId="4" fillId="2" borderId="0" xfId="53" applyNumberFormat="1" applyFont="1" applyFill="1">
      <alignment vertical="center"/>
    </xf>
    <xf numFmtId="0" fontId="4" fillId="2" borderId="0" xfId="53" applyFont="1" applyFill="1" applyAlignment="1">
      <alignment horizontal="right"/>
    </xf>
    <xf numFmtId="41" fontId="4" fillId="2" borderId="0" xfId="37" applyFont="1" applyFill="1" applyAlignment="1">
      <alignment horizontal="right"/>
    </xf>
    <xf numFmtId="41" fontId="13" fillId="0" borderId="0" xfId="37" applyFont="1">
      <alignment vertical="center"/>
    </xf>
    <xf numFmtId="181" fontId="23" fillId="0" borderId="0" xfId="32" applyNumberFormat="1" applyFont="1" applyAlignment="1">
      <alignment horizontal="right" vertical="center"/>
    </xf>
    <xf numFmtId="41" fontId="29" fillId="4" borderId="0" xfId="71" applyFont="1" applyFill="1">
      <alignment vertical="center"/>
    </xf>
    <xf numFmtId="0" fontId="27" fillId="0" borderId="0" xfId="55" applyFont="1">
      <alignment vertical="center"/>
    </xf>
    <xf numFmtId="0" fontId="4" fillId="0" borderId="0" xfId="55" applyFont="1">
      <alignment vertical="center"/>
    </xf>
    <xf numFmtId="41" fontId="4" fillId="0" borderId="0" xfId="55" applyNumberFormat="1" applyFont="1">
      <alignment vertical="center"/>
    </xf>
    <xf numFmtId="0" fontId="7" fillId="0" borderId="0" xfId="53" applyFont="1">
      <alignment vertical="center"/>
    </xf>
    <xf numFmtId="41" fontId="5" fillId="3" borderId="1" xfId="37" applyFont="1" applyFill="1" applyBorder="1" applyAlignment="1">
      <alignment horizontal="center" vertical="center"/>
    </xf>
    <xf numFmtId="0" fontId="4" fillId="3" borderId="72" xfId="53" applyFont="1" applyFill="1" applyBorder="1">
      <alignment vertical="center"/>
    </xf>
    <xf numFmtId="41" fontId="8" fillId="2" borderId="6" xfId="20" applyFont="1" applyFill="1" applyBorder="1" applyAlignment="1">
      <alignment horizontal="center" vertical="center"/>
    </xf>
    <xf numFmtId="176" fontId="8" fillId="2" borderId="6" xfId="20" applyNumberFormat="1" applyFont="1" applyFill="1" applyBorder="1">
      <alignment vertical="center"/>
    </xf>
    <xf numFmtId="0" fontId="8" fillId="2" borderId="7" xfId="65" applyFont="1" applyFill="1" applyBorder="1">
      <alignment vertical="center"/>
    </xf>
    <xf numFmtId="0" fontId="8" fillId="2" borderId="8" xfId="65" applyFont="1" applyFill="1" applyBorder="1">
      <alignment vertical="center"/>
    </xf>
    <xf numFmtId="176" fontId="13" fillId="2" borderId="68" xfId="20" applyNumberFormat="1" applyFont="1" applyFill="1" applyBorder="1" applyAlignment="1">
      <alignment horizontal="right" vertical="center" indent="1"/>
    </xf>
    <xf numFmtId="176" fontId="8" fillId="2" borderId="72" xfId="65" applyNumberFormat="1" applyFont="1" applyFill="1" applyBorder="1" applyAlignment="1">
      <alignment horizontal="right" vertical="center" indent="1"/>
    </xf>
    <xf numFmtId="0" fontId="13" fillId="2" borderId="76" xfId="65" applyFont="1" applyFill="1" applyBorder="1" applyAlignment="1">
      <alignment vertical="center" wrapText="1"/>
    </xf>
    <xf numFmtId="0" fontId="13" fillId="2" borderId="16" xfId="65" applyFont="1" applyFill="1" applyBorder="1" applyAlignment="1">
      <alignment vertical="center" wrapText="1"/>
    </xf>
    <xf numFmtId="0" fontId="13" fillId="2" borderId="77" xfId="65" applyFont="1" applyFill="1" applyBorder="1" applyAlignment="1">
      <alignment vertical="center" wrapText="1"/>
    </xf>
    <xf numFmtId="0" fontId="13" fillId="2" borderId="12" xfId="65" applyFont="1" applyFill="1" applyBorder="1" applyAlignment="1">
      <alignment horizontal="left" vertical="center" wrapText="1"/>
    </xf>
    <xf numFmtId="41" fontId="13" fillId="2" borderId="12" xfId="20" applyFont="1" applyFill="1" applyBorder="1">
      <alignment vertical="center"/>
    </xf>
    <xf numFmtId="176" fontId="13" fillId="2" borderId="12" xfId="20" applyNumberFormat="1" applyFont="1" applyFill="1" applyBorder="1">
      <alignment vertical="center"/>
    </xf>
    <xf numFmtId="0" fontId="13" fillId="2" borderId="13" xfId="65" applyFont="1" applyFill="1" applyBorder="1">
      <alignment vertical="center"/>
    </xf>
    <xf numFmtId="0" fontId="13" fillId="2" borderId="14" xfId="65" applyFont="1" applyFill="1" applyBorder="1">
      <alignment vertical="center"/>
    </xf>
    <xf numFmtId="176" fontId="13" fillId="2" borderId="71" xfId="20" applyNumberFormat="1" applyFont="1" applyFill="1" applyBorder="1" applyAlignment="1">
      <alignment horizontal="right" vertical="center" indent="1"/>
    </xf>
    <xf numFmtId="0" fontId="13" fillId="2" borderId="16" xfId="65" applyFont="1" applyFill="1" applyBorder="1" applyAlignment="1">
      <alignment horizontal="left" vertical="center" wrapText="1"/>
    </xf>
    <xf numFmtId="41" fontId="13" fillId="2" borderId="16" xfId="20" applyFont="1" applyFill="1" applyBorder="1">
      <alignment vertical="center"/>
    </xf>
    <xf numFmtId="0" fontId="13" fillId="2" borderId="74" xfId="65" applyFont="1" applyFill="1" applyBorder="1">
      <alignment vertical="center"/>
    </xf>
    <xf numFmtId="0" fontId="13" fillId="2" borderId="73" xfId="65" applyFont="1" applyFill="1" applyBorder="1">
      <alignment vertical="center"/>
    </xf>
    <xf numFmtId="0" fontId="13" fillId="2" borderId="80" xfId="65" applyFont="1" applyFill="1" applyBorder="1" applyAlignment="1">
      <alignment vertical="center" wrapText="1"/>
    </xf>
    <xf numFmtId="0" fontId="13" fillId="2" borderId="79" xfId="65" applyFont="1" applyFill="1" applyBorder="1" applyAlignment="1">
      <alignment vertical="center" wrapText="1"/>
    </xf>
    <xf numFmtId="0" fontId="6" fillId="3" borderId="101" xfId="55" applyFont="1" applyFill="1" applyBorder="1" applyAlignment="1">
      <alignment horizontal="center" vertical="center"/>
    </xf>
    <xf numFmtId="0" fontId="4" fillId="3" borderId="86" xfId="53" applyFont="1" applyFill="1" applyBorder="1">
      <alignment vertical="center"/>
    </xf>
    <xf numFmtId="0" fontId="8" fillId="2" borderId="81" xfId="65" applyFont="1" applyFill="1" applyBorder="1" applyAlignment="1">
      <alignment vertical="center" wrapText="1"/>
    </xf>
    <xf numFmtId="0" fontId="8" fillId="2" borderId="77" xfId="65" applyFont="1" applyFill="1" applyBorder="1" applyAlignment="1">
      <alignment vertical="center" wrapText="1"/>
    </xf>
    <xf numFmtId="0" fontId="30" fillId="0" borderId="42" xfId="0" applyFont="1" applyBorder="1" applyAlignment="1">
      <alignment horizontal="left" vertical="center"/>
    </xf>
    <xf numFmtId="0" fontId="8" fillId="0" borderId="91" xfId="116" applyFont="1" applyBorder="1">
      <alignment vertical="center"/>
    </xf>
    <xf numFmtId="176" fontId="13" fillId="2" borderId="104" xfId="20" applyNumberFormat="1" applyFont="1" applyFill="1" applyBorder="1" applyAlignment="1">
      <alignment horizontal="right" vertical="center"/>
    </xf>
    <xf numFmtId="0" fontId="8" fillId="0" borderId="35" xfId="116" applyFont="1" applyBorder="1">
      <alignment vertical="center"/>
    </xf>
    <xf numFmtId="0" fontId="30" fillId="0" borderId="36" xfId="0" applyFont="1" applyBorder="1">
      <alignment vertical="center"/>
    </xf>
    <xf numFmtId="0" fontId="13" fillId="2" borderId="104" xfId="65" applyFont="1" applyFill="1" applyBorder="1" applyAlignment="1">
      <alignment vertical="center" wrapText="1"/>
    </xf>
    <xf numFmtId="0" fontId="30" fillId="0" borderId="34" xfId="0" applyFont="1" applyBorder="1">
      <alignment vertical="center"/>
    </xf>
    <xf numFmtId="0" fontId="30" fillId="0" borderId="43" xfId="0" applyFont="1" applyBorder="1" applyAlignment="1">
      <alignment horizontal="left" vertical="center" shrinkToFit="1"/>
    </xf>
    <xf numFmtId="0" fontId="30" fillId="0" borderId="91" xfId="0" applyFont="1" applyBorder="1">
      <alignment vertical="center"/>
    </xf>
    <xf numFmtId="0" fontId="30" fillId="0" borderId="38" xfId="0" applyFont="1" applyBorder="1">
      <alignment vertical="center"/>
    </xf>
    <xf numFmtId="0" fontId="8" fillId="0" borderId="34" xfId="116" applyFont="1" applyBorder="1">
      <alignment vertical="center"/>
    </xf>
    <xf numFmtId="41" fontId="30" fillId="0" borderId="31" xfId="32" applyFont="1" applyBorder="1" applyAlignment="1">
      <alignment horizontal="center" vertical="center" wrapText="1"/>
    </xf>
    <xf numFmtId="41" fontId="30" fillId="0" borderId="40" xfId="32" applyFont="1" applyBorder="1" applyAlignment="1">
      <alignment horizontal="center" vertical="center" wrapText="1"/>
    </xf>
    <xf numFmtId="41" fontId="30" fillId="0" borderId="40" xfId="32" applyFont="1" applyBorder="1" applyAlignment="1">
      <alignment vertical="center" wrapText="1"/>
    </xf>
    <xf numFmtId="41" fontId="30" fillId="0" borderId="93" xfId="32" applyFont="1" applyBorder="1" applyAlignment="1">
      <alignment horizontal="center" vertical="center" wrapText="1"/>
    </xf>
    <xf numFmtId="41" fontId="30" fillId="0" borderId="0" xfId="32" applyFont="1" applyAlignment="1">
      <alignment horizontal="center" vertical="center" wrapText="1"/>
    </xf>
    <xf numFmtId="41" fontId="14" fillId="0" borderId="40" xfId="32" applyFont="1" applyBorder="1" applyAlignment="1">
      <alignment vertical="center" wrapText="1"/>
    </xf>
    <xf numFmtId="41" fontId="14" fillId="0" borderId="40" xfId="32" applyFont="1" applyBorder="1" applyAlignment="1">
      <alignment horizontal="center" vertical="center" wrapText="1"/>
    </xf>
    <xf numFmtId="0" fontId="30" fillId="0" borderId="37" xfId="0" applyFont="1" applyBorder="1">
      <alignment vertical="center"/>
    </xf>
    <xf numFmtId="41" fontId="30" fillId="0" borderId="35" xfId="32" applyFont="1" applyBorder="1" applyAlignment="1">
      <alignment horizontal="center" vertical="center"/>
    </xf>
    <xf numFmtId="41" fontId="5" fillId="2" borderId="18" xfId="20" applyFont="1" applyFill="1" applyBorder="1" applyAlignment="1">
      <alignment horizontal="center" vertical="center"/>
    </xf>
    <xf numFmtId="176" fontId="5" fillId="2" borderId="105" xfId="20" applyNumberFormat="1" applyFont="1" applyFill="1" applyBorder="1" applyAlignment="1">
      <alignment horizontal="right" vertical="center"/>
    </xf>
    <xf numFmtId="0" fontId="5" fillId="2" borderId="19" xfId="65" applyFont="1" applyFill="1" applyBorder="1" applyAlignment="1">
      <alignment horizontal="center" vertical="center"/>
    </xf>
    <xf numFmtId="176" fontId="5" fillId="2" borderId="78" xfId="20" applyNumberFormat="1" applyFont="1" applyFill="1" applyBorder="1" applyAlignment="1">
      <alignment horizontal="right" vertical="center" indent="1"/>
    </xf>
    <xf numFmtId="0" fontId="3" fillId="2" borderId="67" xfId="55" applyFont="1" applyFill="1" applyBorder="1" applyAlignment="1">
      <alignment horizontal="left" vertical="center"/>
    </xf>
    <xf numFmtId="0" fontId="4" fillId="2" borderId="67" xfId="55" applyFont="1" applyFill="1" applyBorder="1">
      <alignment vertical="center"/>
    </xf>
    <xf numFmtId="0" fontId="4" fillId="2" borderId="67" xfId="55" applyFont="1" applyFill="1" applyBorder="1" applyAlignment="1">
      <alignment vertical="center" shrinkToFit="1"/>
    </xf>
    <xf numFmtId="0" fontId="4" fillId="2" borderId="67" xfId="55" applyFont="1" applyFill="1" applyBorder="1" applyAlignment="1">
      <alignment horizontal="center" vertical="center" shrinkToFit="1"/>
    </xf>
    <xf numFmtId="41" fontId="4" fillId="2" borderId="67" xfId="32" applyFont="1" applyFill="1" applyBorder="1">
      <alignment vertical="center"/>
    </xf>
    <xf numFmtId="41" fontId="4" fillId="2" borderId="67" xfId="32" applyFont="1" applyFill="1" applyBorder="1" applyAlignment="1">
      <alignment horizontal="center" vertical="center"/>
    </xf>
    <xf numFmtId="181" fontId="4" fillId="2" borderId="67" xfId="20" applyNumberFormat="1" applyFont="1" applyFill="1" applyBorder="1" applyAlignment="1">
      <alignment horizontal="right" vertical="center"/>
    </xf>
    <xf numFmtId="41" fontId="4" fillId="2" borderId="67" xfId="32" applyFont="1" applyFill="1" applyBorder="1" applyAlignment="1"/>
    <xf numFmtId="0" fontId="33" fillId="0" borderId="0" xfId="65" applyFont="1" applyAlignment="1">
      <alignment vertical="center" wrapText="1"/>
    </xf>
    <xf numFmtId="0" fontId="13" fillId="0" borderId="0" xfId="65" applyFont="1" applyAlignment="1">
      <alignment horizontal="left" vertical="center" wrapText="1"/>
    </xf>
    <xf numFmtId="0" fontId="34" fillId="0" borderId="0" xfId="65" applyFont="1" applyAlignment="1">
      <alignment horizontal="right" vertical="center"/>
    </xf>
    <xf numFmtId="0" fontId="35" fillId="5" borderId="106" xfId="65" applyFont="1" applyFill="1" applyBorder="1" applyAlignment="1">
      <alignment horizontal="center" vertical="center" wrapText="1"/>
    </xf>
    <xf numFmtId="0" fontId="35" fillId="5" borderId="107" xfId="65" applyFont="1" applyFill="1" applyBorder="1" applyAlignment="1">
      <alignment horizontal="center" vertical="center" wrapText="1"/>
    </xf>
    <xf numFmtId="0" fontId="35" fillId="5" borderId="108" xfId="65" applyFont="1" applyFill="1" applyBorder="1" applyAlignment="1">
      <alignment horizontal="center" vertical="center" wrapText="1"/>
    </xf>
    <xf numFmtId="0" fontId="35" fillId="5" borderId="109" xfId="65" applyFont="1" applyFill="1" applyBorder="1" applyAlignment="1">
      <alignment horizontal="center" vertical="center" wrapText="1"/>
    </xf>
    <xf numFmtId="0" fontId="36" fillId="0" borderId="110" xfId="65" applyFont="1" applyBorder="1" applyAlignment="1">
      <alignment horizontal="center" vertical="center" wrapText="1"/>
    </xf>
    <xf numFmtId="176" fontId="36" fillId="0" borderId="111" xfId="65" applyNumberFormat="1" applyFont="1" applyBorder="1" applyAlignment="1">
      <alignment horizontal="center" vertical="center" wrapText="1"/>
    </xf>
    <xf numFmtId="0" fontId="36" fillId="0" borderId="113" xfId="65" applyFont="1" applyBorder="1" applyAlignment="1">
      <alignment horizontal="center" vertical="center" wrapText="1"/>
    </xf>
    <xf numFmtId="176" fontId="36" fillId="0" borderId="60" xfId="65" applyNumberFormat="1" applyFont="1" applyBorder="1" applyAlignment="1">
      <alignment horizontal="center" vertical="center" wrapText="1"/>
    </xf>
    <xf numFmtId="0" fontId="11" fillId="0" borderId="0" xfId="65" applyFont="1">
      <alignment vertical="center"/>
    </xf>
    <xf numFmtId="0" fontId="14" fillId="0" borderId="0" xfId="65">
      <alignment vertical="center"/>
    </xf>
    <xf numFmtId="183" fontId="14" fillId="0" borderId="0" xfId="65" applyNumberFormat="1">
      <alignment vertical="center"/>
    </xf>
    <xf numFmtId="0" fontId="14" fillId="6" borderId="0" xfId="65" applyFill="1">
      <alignment vertical="center"/>
    </xf>
    <xf numFmtId="0" fontId="14" fillId="0" borderId="23" xfId="65" applyBorder="1">
      <alignment vertical="center"/>
    </xf>
    <xf numFmtId="177" fontId="0" fillId="0" borderId="0" xfId="6" applyNumberFormat="1" applyFont="1" applyAlignment="1">
      <alignment horizontal="center" vertical="center"/>
    </xf>
    <xf numFmtId="0" fontId="11" fillId="0" borderId="115" xfId="65" applyFont="1" applyBorder="1" applyAlignment="1">
      <alignment horizontal="right" vertical="center" wrapText="1"/>
    </xf>
    <xf numFmtId="178" fontId="11" fillId="0" borderId="116" xfId="20" applyNumberFormat="1" applyFont="1" applyBorder="1" applyAlignment="1">
      <alignment horizontal="center" vertical="center" wrapText="1"/>
    </xf>
    <xf numFmtId="41" fontId="11" fillId="0" borderId="117" xfId="1" applyFont="1" applyBorder="1" applyAlignment="1">
      <alignment horizontal="right" vertical="center" wrapText="1"/>
    </xf>
    <xf numFmtId="41" fontId="11" fillId="0" borderId="118" xfId="20" applyFont="1" applyBorder="1" applyAlignment="1">
      <alignment horizontal="right" vertical="center" wrapText="1"/>
    </xf>
    <xf numFmtId="178" fontId="11" fillId="0" borderId="119" xfId="20" applyNumberFormat="1" applyFont="1" applyBorder="1" applyAlignment="1">
      <alignment horizontal="center" vertical="center" wrapText="1"/>
    </xf>
    <xf numFmtId="0" fontId="11" fillId="0" borderId="120" xfId="65" applyFont="1" applyBorder="1" applyAlignment="1">
      <alignment horizontal="center" vertical="center" wrapText="1"/>
    </xf>
    <xf numFmtId="0" fontId="11" fillId="0" borderId="121" xfId="65" applyFont="1" applyBorder="1" applyAlignment="1">
      <alignment horizontal="center" vertical="center" wrapText="1"/>
    </xf>
    <xf numFmtId="178" fontId="11" fillId="0" borderId="122" xfId="20" applyNumberFormat="1" applyFont="1" applyBorder="1" applyAlignment="1">
      <alignment horizontal="center" vertical="center" wrapText="1"/>
    </xf>
    <xf numFmtId="41" fontId="11" fillId="0" borderId="123" xfId="1" applyFont="1" applyBorder="1" applyAlignment="1">
      <alignment horizontal="right" vertical="center" wrapText="1"/>
    </xf>
    <xf numFmtId="41" fontId="11" fillId="0" borderId="124" xfId="20" applyFont="1" applyBorder="1" applyAlignment="1">
      <alignment horizontal="right" vertical="center" wrapText="1"/>
    </xf>
    <xf numFmtId="178" fontId="11" fillId="0" borderId="125" xfId="20" applyNumberFormat="1" applyFont="1" applyBorder="1" applyAlignment="1">
      <alignment horizontal="center" vertical="center" wrapText="1"/>
    </xf>
    <xf numFmtId="0" fontId="11" fillId="0" borderId="126" xfId="65" applyFont="1" applyBorder="1" applyAlignment="1">
      <alignment horizontal="center" vertical="center" wrapText="1"/>
    </xf>
    <xf numFmtId="0" fontId="11" fillId="0" borderId="121" xfId="65" applyFont="1" applyBorder="1" applyAlignment="1">
      <alignment horizontal="right" vertical="center" wrapText="1"/>
    </xf>
    <xf numFmtId="0" fontId="11" fillId="0" borderId="127" xfId="65" applyFont="1" applyBorder="1" applyAlignment="1">
      <alignment horizontal="right" vertical="center" wrapText="1"/>
    </xf>
    <xf numFmtId="178" fontId="11" fillId="0" borderId="128" xfId="20" applyNumberFormat="1" applyFont="1" applyBorder="1" applyAlignment="1">
      <alignment horizontal="center" vertical="center" wrapText="1"/>
    </xf>
    <xf numFmtId="41" fontId="11" fillId="0" borderId="129" xfId="1" applyFont="1" applyBorder="1" applyAlignment="1">
      <alignment horizontal="right" vertical="center" wrapText="1"/>
    </xf>
    <xf numFmtId="41" fontId="11" fillId="0" borderId="130" xfId="20" applyFont="1" applyBorder="1" applyAlignment="1">
      <alignment horizontal="right" vertical="center" wrapText="1"/>
    </xf>
    <xf numFmtId="178" fontId="11" fillId="0" borderId="131" xfId="20" applyNumberFormat="1" applyFont="1" applyBorder="1" applyAlignment="1">
      <alignment horizontal="center" vertical="center" wrapText="1"/>
    </xf>
    <xf numFmtId="0" fontId="11" fillId="0" borderId="132" xfId="65" applyFont="1" applyBorder="1" applyAlignment="1">
      <alignment horizontal="center" vertical="center" wrapText="1"/>
    </xf>
    <xf numFmtId="41" fontId="19" fillId="0" borderId="133" xfId="65" applyNumberFormat="1" applyFont="1" applyBorder="1" applyAlignment="1">
      <alignment horizontal="right" vertical="center" wrapText="1"/>
    </xf>
    <xf numFmtId="184" fontId="19" fillId="0" borderId="134" xfId="65" applyNumberFormat="1" applyFont="1" applyBorder="1" applyAlignment="1">
      <alignment horizontal="center" vertical="center" wrapText="1"/>
    </xf>
    <xf numFmtId="41" fontId="19" fillId="0" borderId="135" xfId="1" applyFont="1" applyBorder="1" applyAlignment="1">
      <alignment horizontal="right" vertical="center" wrapText="1"/>
    </xf>
    <xf numFmtId="178" fontId="19" fillId="0" borderId="134" xfId="6" applyNumberFormat="1" applyFont="1" applyBorder="1" applyAlignment="1">
      <alignment horizontal="center" vertical="center" wrapText="1"/>
    </xf>
    <xf numFmtId="41" fontId="19" fillId="0" borderId="136" xfId="20" applyFont="1" applyBorder="1" applyAlignment="1">
      <alignment horizontal="right" vertical="center" wrapText="1"/>
    </xf>
    <xf numFmtId="178" fontId="19" fillId="0" borderId="137" xfId="20" applyNumberFormat="1" applyFont="1" applyBorder="1" applyAlignment="1">
      <alignment horizontal="center" vertical="center" wrapText="1"/>
    </xf>
    <xf numFmtId="0" fontId="19" fillId="0" borderId="138" xfId="65" applyFont="1" applyBorder="1" applyAlignment="1">
      <alignment horizontal="center" vertical="center" wrapText="1"/>
    </xf>
    <xf numFmtId="0" fontId="38" fillId="5" borderId="140" xfId="65" applyFont="1" applyFill="1" applyBorder="1" applyAlignment="1">
      <alignment horizontal="center" vertical="center" wrapText="1"/>
    </xf>
    <xf numFmtId="0" fontId="38" fillId="5" borderId="141" xfId="65" applyFont="1" applyFill="1" applyBorder="1" applyAlignment="1">
      <alignment horizontal="center" vertical="center" wrapText="1"/>
    </xf>
    <xf numFmtId="183" fontId="38" fillId="5" borderId="140" xfId="65" applyNumberFormat="1" applyFont="1" applyFill="1" applyBorder="1" applyAlignment="1">
      <alignment horizontal="center" vertical="center" wrapText="1"/>
    </xf>
    <xf numFmtId="0" fontId="38" fillId="5" borderId="142" xfId="65" applyFont="1" applyFill="1" applyBorder="1" applyAlignment="1">
      <alignment horizontal="center" vertical="center" wrapText="1"/>
    </xf>
    <xf numFmtId="183" fontId="38" fillId="5" borderId="143" xfId="65" applyNumberFormat="1" applyFont="1" applyFill="1" applyBorder="1" applyAlignment="1">
      <alignment horizontal="center" vertical="center" wrapText="1"/>
    </xf>
    <xf numFmtId="0" fontId="39" fillId="0" borderId="0" xfId="65" applyFont="1" applyAlignment="1">
      <alignment horizontal="right" vertical="center"/>
    </xf>
    <xf numFmtId="41" fontId="0" fillId="0" borderId="0" xfId="20" applyFont="1">
      <alignment vertical="center"/>
    </xf>
    <xf numFmtId="0" fontId="11" fillId="0" borderId="115" xfId="65" applyFont="1" applyBorder="1" applyAlignment="1">
      <alignment horizontal="justify" vertical="center" wrapText="1"/>
    </xf>
    <xf numFmtId="185" fontId="19" fillId="0" borderId="116" xfId="65" applyNumberFormat="1" applyFont="1" applyBorder="1" applyAlignment="1">
      <alignment horizontal="center" vertical="center" wrapText="1"/>
    </xf>
    <xf numFmtId="181" fontId="19" fillId="0" borderId="118" xfId="65" applyNumberFormat="1" applyFont="1" applyBorder="1" applyAlignment="1">
      <alignment horizontal="right" vertical="center" wrapText="1"/>
    </xf>
    <xf numFmtId="183" fontId="19" fillId="0" borderId="119" xfId="65" applyNumberFormat="1" applyFont="1" applyBorder="1" applyAlignment="1">
      <alignment horizontal="center" vertical="center" wrapText="1"/>
    </xf>
    <xf numFmtId="41" fontId="19" fillId="0" borderId="117" xfId="20" applyFont="1" applyBorder="1" applyAlignment="1">
      <alignment horizontal="right" vertical="center" wrapText="1"/>
    </xf>
    <xf numFmtId="183" fontId="19" fillId="0" borderId="116" xfId="65" applyNumberFormat="1" applyFont="1" applyBorder="1" applyAlignment="1">
      <alignment horizontal="center" vertical="center" wrapText="1"/>
    </xf>
    <xf numFmtId="41" fontId="19" fillId="0" borderId="118" xfId="20" applyFont="1" applyBorder="1" applyAlignment="1">
      <alignment horizontal="right" vertical="center" wrapText="1"/>
    </xf>
    <xf numFmtId="0" fontId="19" fillId="0" borderId="120" xfId="65" applyFont="1" applyBorder="1" applyAlignment="1">
      <alignment horizontal="left" vertical="center" wrapText="1"/>
    </xf>
    <xf numFmtId="0" fontId="41" fillId="0" borderId="59" xfId="65" applyFont="1" applyBorder="1" applyAlignment="1">
      <alignment horizontal="center" vertical="center" wrapText="1"/>
    </xf>
    <xf numFmtId="185" fontId="19" fillId="0" borderId="148" xfId="65" applyNumberFormat="1" applyFont="1" applyBorder="1" applyAlignment="1">
      <alignment horizontal="center" vertical="center" wrapText="1"/>
    </xf>
    <xf numFmtId="181" fontId="19" fillId="0" borderId="149" xfId="65" applyNumberFormat="1" applyFont="1" applyBorder="1" applyAlignment="1">
      <alignment horizontal="right" vertical="center" wrapText="1"/>
    </xf>
    <xf numFmtId="183" fontId="19" fillId="0" borderId="150" xfId="65" applyNumberFormat="1" applyFont="1" applyBorder="1" applyAlignment="1">
      <alignment horizontal="center" vertical="center" wrapText="1"/>
    </xf>
    <xf numFmtId="41" fontId="19" fillId="0" borderId="151" xfId="20" applyFont="1" applyBorder="1" applyAlignment="1">
      <alignment horizontal="right" vertical="center" wrapText="1"/>
    </xf>
    <xf numFmtId="183" fontId="19" fillId="0" borderId="148" xfId="65" applyNumberFormat="1" applyFont="1" applyBorder="1" applyAlignment="1">
      <alignment horizontal="center" vertical="center" wrapText="1"/>
    </xf>
    <xf numFmtId="41" fontId="19" fillId="0" borderId="149" xfId="20" applyFont="1" applyBorder="1" applyAlignment="1">
      <alignment horizontal="right" vertical="center" wrapText="1"/>
    </xf>
    <xf numFmtId="0" fontId="19" fillId="0" borderId="97" xfId="65" applyFont="1" applyBorder="1" applyAlignment="1">
      <alignment horizontal="left" vertical="center" wrapText="1"/>
    </xf>
    <xf numFmtId="0" fontId="11" fillId="0" borderId="152" xfId="65" applyFont="1" applyBorder="1" applyAlignment="1">
      <alignment horizontal="justify" vertical="center" wrapText="1"/>
    </xf>
    <xf numFmtId="185" fontId="11" fillId="0" borderId="153" xfId="65" applyNumberFormat="1" applyFont="1" applyBorder="1" applyAlignment="1">
      <alignment horizontal="center" vertical="center" wrapText="1"/>
    </xf>
    <xf numFmtId="181" fontId="11" fillId="0" borderId="154" xfId="65" applyNumberFormat="1" applyFont="1" applyBorder="1" applyAlignment="1">
      <alignment horizontal="right" vertical="center" wrapText="1"/>
    </xf>
    <xf numFmtId="183" fontId="11" fillId="0" borderId="155" xfId="65" applyNumberFormat="1" applyFont="1" applyBorder="1" applyAlignment="1">
      <alignment horizontal="center" vertical="center" wrapText="1"/>
    </xf>
    <xf numFmtId="41" fontId="11" fillId="0" borderId="156" xfId="20" applyFont="1" applyBorder="1" applyAlignment="1">
      <alignment horizontal="right" vertical="center" wrapText="1"/>
    </xf>
    <xf numFmtId="183" fontId="11" fillId="0" borderId="153" xfId="65" applyNumberFormat="1" applyFont="1" applyBorder="1" applyAlignment="1">
      <alignment horizontal="center" vertical="center" wrapText="1"/>
    </xf>
    <xf numFmtId="41" fontId="11" fillId="0" borderId="154" xfId="20" applyFont="1" applyBorder="1" applyAlignment="1">
      <alignment horizontal="right" vertical="center" wrapText="1"/>
    </xf>
    <xf numFmtId="0" fontId="11" fillId="0" borderId="157" xfId="65" applyFont="1" applyBorder="1" applyAlignment="1">
      <alignment horizontal="center" vertical="center" wrapText="1"/>
    </xf>
    <xf numFmtId="0" fontId="11" fillId="0" borderId="121" xfId="65" applyFont="1" applyBorder="1" applyAlignment="1">
      <alignment horizontal="justify" vertical="center" wrapText="1"/>
    </xf>
    <xf numFmtId="185" fontId="11" fillId="0" borderId="122" xfId="65" applyNumberFormat="1" applyFont="1" applyBorder="1" applyAlignment="1">
      <alignment horizontal="center" vertical="center" wrapText="1"/>
    </xf>
    <xf numFmtId="181" fontId="11" fillId="0" borderId="124" xfId="65" applyNumberFormat="1" applyFont="1" applyBorder="1" applyAlignment="1">
      <alignment horizontal="right" vertical="center" wrapText="1"/>
    </xf>
    <xf numFmtId="183" fontId="11" fillId="0" borderId="125" xfId="65" applyNumberFormat="1" applyFont="1" applyBorder="1" applyAlignment="1">
      <alignment horizontal="center" vertical="center" wrapText="1"/>
    </xf>
    <xf numFmtId="41" fontId="11" fillId="0" borderId="123" xfId="20" applyFont="1" applyBorder="1" applyAlignment="1">
      <alignment horizontal="right" vertical="center" wrapText="1"/>
    </xf>
    <xf numFmtId="183" fontId="11" fillId="0" borderId="122" xfId="65" applyNumberFormat="1" applyFont="1" applyBorder="1" applyAlignment="1">
      <alignment horizontal="center" vertical="center" wrapText="1"/>
    </xf>
    <xf numFmtId="0" fontId="11" fillId="0" borderId="127" xfId="65" applyFont="1" applyBorder="1" applyAlignment="1">
      <alignment horizontal="justify" vertical="center" wrapText="1"/>
    </xf>
    <xf numFmtId="185" fontId="11" fillId="0" borderId="128" xfId="65" applyNumberFormat="1" applyFont="1" applyBorder="1" applyAlignment="1">
      <alignment horizontal="center" vertical="center" wrapText="1"/>
    </xf>
    <xf numFmtId="181" fontId="11" fillId="0" borderId="130" xfId="65" applyNumberFormat="1" applyFont="1" applyBorder="1" applyAlignment="1">
      <alignment horizontal="right" vertical="center" wrapText="1"/>
    </xf>
    <xf numFmtId="183" fontId="11" fillId="0" borderId="131" xfId="65" applyNumberFormat="1" applyFont="1" applyBorder="1" applyAlignment="1">
      <alignment horizontal="center" vertical="center" wrapText="1"/>
    </xf>
    <xf numFmtId="41" fontId="11" fillId="0" borderId="129" xfId="20" applyFont="1" applyBorder="1" applyAlignment="1">
      <alignment horizontal="right" vertical="center" wrapText="1"/>
    </xf>
    <xf numFmtId="183" fontId="11" fillId="0" borderId="128" xfId="65" applyNumberFormat="1" applyFont="1" applyBorder="1" applyAlignment="1">
      <alignment horizontal="center" vertical="center" wrapText="1"/>
    </xf>
    <xf numFmtId="181" fontId="11" fillId="0" borderId="124" xfId="20" applyNumberFormat="1" applyFont="1" applyBorder="1" applyAlignment="1">
      <alignment horizontal="right" vertical="center" wrapText="1"/>
    </xf>
    <xf numFmtId="0" fontId="11" fillId="0" borderId="158" xfId="65" applyFont="1" applyBorder="1" applyAlignment="1">
      <alignment horizontal="justify" vertical="center" wrapText="1"/>
    </xf>
    <xf numFmtId="185" fontId="19" fillId="0" borderId="159" xfId="65" applyNumberFormat="1" applyFont="1" applyBorder="1" applyAlignment="1">
      <alignment horizontal="center" vertical="center" wrapText="1"/>
    </xf>
    <xf numFmtId="181" fontId="19" fillId="0" borderId="160" xfId="65" applyNumberFormat="1" applyFont="1" applyBorder="1" applyAlignment="1">
      <alignment horizontal="right" vertical="center" wrapText="1"/>
    </xf>
    <xf numFmtId="183" fontId="19" fillId="0" borderId="161" xfId="65" applyNumberFormat="1" applyFont="1" applyBorder="1" applyAlignment="1">
      <alignment horizontal="center" vertical="center" wrapText="1"/>
    </xf>
    <xf numFmtId="41" fontId="19" fillId="0" borderId="162" xfId="20" applyFont="1" applyBorder="1" applyAlignment="1">
      <alignment horizontal="right" vertical="center" wrapText="1"/>
    </xf>
    <xf numFmtId="183" fontId="19" fillId="0" borderId="159" xfId="65" applyNumberFormat="1" applyFont="1" applyBorder="1" applyAlignment="1">
      <alignment horizontal="center" vertical="center" wrapText="1"/>
    </xf>
    <xf numFmtId="41" fontId="19" fillId="0" borderId="160" xfId="20" applyFont="1" applyBorder="1" applyAlignment="1">
      <alignment horizontal="right" vertical="center" wrapText="1"/>
    </xf>
    <xf numFmtId="0" fontId="19" fillId="0" borderId="163" xfId="65" applyFont="1" applyBorder="1" applyAlignment="1">
      <alignment horizontal="center" vertical="center" wrapText="1"/>
    </xf>
    <xf numFmtId="0" fontId="19" fillId="5" borderId="165" xfId="65" applyFont="1" applyFill="1" applyBorder="1" applyAlignment="1">
      <alignment horizontal="center" vertical="center" wrapText="1"/>
    </xf>
    <xf numFmtId="0" fontId="19" fillId="5" borderId="166" xfId="65" applyFont="1" applyFill="1" applyBorder="1" applyAlignment="1">
      <alignment horizontal="center" vertical="center" wrapText="1"/>
    </xf>
    <xf numFmtId="183" fontId="19" fillId="5" borderId="167" xfId="65" applyNumberFormat="1" applyFont="1" applyFill="1" applyBorder="1" applyAlignment="1">
      <alignment horizontal="center" vertical="center" wrapText="1"/>
    </xf>
    <xf numFmtId="0" fontId="19" fillId="5" borderId="168" xfId="65" applyFont="1" applyFill="1" applyBorder="1" applyAlignment="1">
      <alignment horizontal="center" vertical="center" wrapText="1"/>
    </xf>
    <xf numFmtId="183" fontId="19" fillId="5" borderId="165" xfId="65" applyNumberFormat="1" applyFont="1" applyFill="1" applyBorder="1" applyAlignment="1">
      <alignment horizontal="center" vertical="center" wrapText="1"/>
    </xf>
    <xf numFmtId="41" fontId="19" fillId="5" borderId="166" xfId="20" applyFont="1" applyFill="1" applyBorder="1" applyAlignment="1">
      <alignment horizontal="center" vertical="center" wrapText="1"/>
    </xf>
    <xf numFmtId="0" fontId="1" fillId="0" borderId="0" xfId="2">
      <alignment vertical="center"/>
    </xf>
    <xf numFmtId="41" fontId="0" fillId="0" borderId="0" xfId="3" applyFont="1">
      <alignment vertical="center"/>
    </xf>
    <xf numFmtId="41" fontId="0" fillId="0" borderId="0" xfId="3" applyFont="1" applyAlignment="1">
      <alignment horizontal="right" vertical="center"/>
    </xf>
    <xf numFmtId="41" fontId="8" fillId="2" borderId="176" xfId="3" applyFont="1" applyFill="1" applyBorder="1" applyAlignment="1">
      <alignment horizontal="left" vertical="center"/>
    </xf>
    <xf numFmtId="0" fontId="8" fillId="2" borderId="177" xfId="2" applyFont="1" applyFill="1" applyBorder="1" applyAlignment="1">
      <alignment horizontal="center" vertical="center"/>
    </xf>
    <xf numFmtId="177" fontId="8" fillId="2" borderId="177" xfId="4" applyNumberFormat="1" applyFont="1" applyFill="1" applyBorder="1">
      <alignment vertical="center"/>
    </xf>
    <xf numFmtId="186" fontId="8" fillId="2" borderId="177" xfId="3" applyNumberFormat="1" applyFont="1" applyFill="1" applyBorder="1" applyAlignment="1">
      <alignment horizontal="left" vertical="center"/>
    </xf>
    <xf numFmtId="176" fontId="8" fillId="2" borderId="179" xfId="3" applyNumberFormat="1" applyFont="1" applyFill="1" applyBorder="1" applyAlignment="1">
      <alignment horizontal="right" vertical="center"/>
    </xf>
    <xf numFmtId="41" fontId="8" fillId="2" borderId="179" xfId="3" applyFont="1" applyFill="1" applyBorder="1">
      <alignment vertical="center"/>
    </xf>
    <xf numFmtId="0" fontId="8" fillId="2" borderId="180" xfId="2" applyFont="1" applyFill="1" applyBorder="1" applyAlignment="1">
      <alignment horizontal="left" vertical="center" wrapText="1"/>
    </xf>
    <xf numFmtId="0" fontId="8" fillId="2" borderId="181" xfId="2" applyFont="1" applyFill="1" applyBorder="1" applyAlignment="1">
      <alignment vertical="center" wrapText="1"/>
    </xf>
    <xf numFmtId="0" fontId="8" fillId="2" borderId="182" xfId="2" applyFont="1" applyFill="1" applyBorder="1" applyAlignment="1">
      <alignment vertical="center" wrapText="1"/>
    </xf>
    <xf numFmtId="41" fontId="8" fillId="2" borderId="183" xfId="3" applyFont="1" applyFill="1" applyBorder="1" applyAlignment="1">
      <alignment horizontal="left" vertical="center"/>
    </xf>
    <xf numFmtId="0" fontId="8" fillId="2" borderId="184" xfId="2" applyFont="1" applyFill="1" applyBorder="1" applyAlignment="1">
      <alignment horizontal="center" vertical="center"/>
    </xf>
    <xf numFmtId="177" fontId="8" fillId="2" borderId="184" xfId="4" applyNumberFormat="1" applyFont="1" applyFill="1" applyBorder="1">
      <alignment vertical="center"/>
    </xf>
    <xf numFmtId="186" fontId="8" fillId="2" borderId="184" xfId="3" applyNumberFormat="1" applyFont="1" applyFill="1" applyBorder="1" applyAlignment="1">
      <alignment horizontal="left" vertical="center"/>
    </xf>
    <xf numFmtId="176" fontId="8" fillId="2" borderId="186" xfId="3" applyNumberFormat="1" applyFont="1" applyFill="1" applyBorder="1" applyAlignment="1">
      <alignment horizontal="right" vertical="center"/>
    </xf>
    <xf numFmtId="41" fontId="8" fillId="2" borderId="186" xfId="3" applyFont="1" applyFill="1" applyBorder="1">
      <alignment vertical="center"/>
    </xf>
    <xf numFmtId="0" fontId="8" fillId="2" borderId="187" xfId="2" applyFont="1" applyFill="1" applyBorder="1" applyAlignment="1">
      <alignment horizontal="left"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188" xfId="2" applyFont="1" applyFill="1" applyBorder="1" applyAlignment="1">
      <alignment vertical="center" wrapText="1"/>
    </xf>
    <xf numFmtId="0" fontId="8" fillId="2" borderId="184" xfId="2" applyFont="1" applyFill="1" applyBorder="1">
      <alignment vertical="center"/>
    </xf>
    <xf numFmtId="0" fontId="8" fillId="2" borderId="184" xfId="2" applyFont="1" applyFill="1" applyBorder="1" applyAlignment="1">
      <alignment horizontal="left" vertical="center"/>
    </xf>
    <xf numFmtId="0" fontId="8" fillId="2" borderId="185" xfId="2" applyFont="1" applyFill="1" applyBorder="1" applyAlignment="1">
      <alignment horizontal="left" vertical="center"/>
    </xf>
    <xf numFmtId="176" fontId="8" fillId="2" borderId="189" xfId="3" applyNumberFormat="1" applyFont="1" applyFill="1" applyBorder="1" applyAlignment="1">
      <alignment horizontal="right" vertical="center"/>
    </xf>
    <xf numFmtId="41" fontId="8" fillId="2" borderId="189" xfId="3" applyFont="1" applyFill="1" applyBorder="1">
      <alignment vertical="center"/>
    </xf>
    <xf numFmtId="0" fontId="8" fillId="2" borderId="190" xfId="2" applyFont="1" applyFill="1" applyBorder="1" applyAlignment="1">
      <alignment horizontal="left" vertical="center" wrapText="1"/>
    </xf>
    <xf numFmtId="41" fontId="8" fillId="2" borderId="191" xfId="3" applyFont="1" applyFill="1" applyBorder="1" applyAlignment="1">
      <alignment horizontal="left" vertical="center"/>
    </xf>
    <xf numFmtId="0" fontId="8" fillId="2" borderId="14" xfId="2" applyFont="1" applyFill="1" applyBorder="1">
      <alignment vertical="center"/>
    </xf>
    <xf numFmtId="0" fontId="8" fillId="2" borderId="14" xfId="2" applyFont="1" applyFill="1" applyBorder="1" applyAlignment="1">
      <alignment horizontal="left" vertical="center"/>
    </xf>
    <xf numFmtId="0" fontId="8" fillId="2" borderId="13" xfId="2" applyFont="1" applyFill="1" applyBorder="1" applyAlignment="1">
      <alignment horizontal="left" vertical="center"/>
    </xf>
    <xf numFmtId="176" fontId="8" fillId="2" borderId="12" xfId="3" applyNumberFormat="1" applyFont="1" applyFill="1" applyBorder="1" applyAlignment="1">
      <alignment horizontal="right" vertical="center"/>
    </xf>
    <xf numFmtId="41" fontId="8" fillId="2" borderId="12" xfId="3" applyFont="1" applyFill="1" applyBorder="1">
      <alignment vertical="center"/>
    </xf>
    <xf numFmtId="0" fontId="8" fillId="2" borderId="11" xfId="2" applyFont="1" applyFill="1" applyBorder="1" applyAlignment="1">
      <alignment horizontal="left" vertical="center" wrapText="1"/>
    </xf>
    <xf numFmtId="0" fontId="8" fillId="2" borderId="9" xfId="2" applyFont="1" applyFill="1" applyBorder="1" applyAlignment="1">
      <alignment vertical="center" wrapText="1"/>
    </xf>
    <xf numFmtId="41" fontId="8" fillId="2" borderId="192" xfId="3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176" fontId="8" fillId="2" borderId="6" xfId="3" applyNumberFormat="1" applyFont="1" applyFill="1" applyBorder="1" applyAlignment="1">
      <alignment horizontal="right" vertical="center"/>
    </xf>
    <xf numFmtId="41" fontId="8" fillId="2" borderId="6" xfId="3" applyFont="1" applyFill="1" applyBorder="1" applyAlignment="1">
      <alignment horizontal="center" vertical="center"/>
    </xf>
    <xf numFmtId="41" fontId="8" fillId="2" borderId="193" xfId="3" applyFont="1" applyFill="1" applyBorder="1" applyAlignment="1">
      <alignment horizontal="left" vertical="center"/>
    </xf>
    <xf numFmtId="0" fontId="8" fillId="2" borderId="194" xfId="2" applyFont="1" applyFill="1" applyBorder="1" applyAlignment="1">
      <alignment horizontal="center" vertical="center"/>
    </xf>
    <xf numFmtId="177" fontId="8" fillId="2" borderId="194" xfId="4" applyNumberFormat="1" applyFont="1" applyFill="1" applyBorder="1">
      <alignment vertical="center"/>
    </xf>
    <xf numFmtId="186" fontId="8" fillId="2" borderId="194" xfId="3" applyNumberFormat="1" applyFont="1" applyFill="1" applyBorder="1" applyAlignment="1">
      <alignment horizontal="left" vertical="center"/>
    </xf>
    <xf numFmtId="176" fontId="8" fillId="2" borderId="196" xfId="3" applyNumberFormat="1" applyFont="1" applyFill="1" applyBorder="1" applyAlignment="1">
      <alignment horizontal="right" vertical="center"/>
    </xf>
    <xf numFmtId="41" fontId="8" fillId="2" borderId="196" xfId="3" applyFont="1" applyFill="1" applyBorder="1">
      <alignment vertical="center"/>
    </xf>
    <xf numFmtId="0" fontId="8" fillId="2" borderId="197" xfId="2" applyFont="1" applyFill="1" applyBorder="1" applyAlignment="1">
      <alignment horizontal="left" vertical="center" wrapText="1"/>
    </xf>
    <xf numFmtId="0" fontId="8" fillId="2" borderId="75" xfId="2" applyFont="1" applyFill="1" applyBorder="1" applyAlignment="1">
      <alignment vertical="center" wrapText="1"/>
    </xf>
    <xf numFmtId="41" fontId="4" fillId="2" borderId="198" xfId="3" applyFont="1" applyFill="1" applyBorder="1">
      <alignment vertical="center"/>
    </xf>
    <xf numFmtId="0" fontId="8" fillId="2" borderId="73" xfId="2" applyFont="1" applyFill="1" applyBorder="1" applyAlignment="1">
      <alignment horizontal="center" vertical="center"/>
    </xf>
    <xf numFmtId="187" fontId="8" fillId="2" borderId="73" xfId="2" applyNumberFormat="1" applyFont="1" applyFill="1" applyBorder="1">
      <alignment vertical="center"/>
    </xf>
    <xf numFmtId="0" fontId="8" fillId="2" borderId="73" xfId="2" applyFont="1" applyFill="1" applyBorder="1">
      <alignment vertical="center"/>
    </xf>
    <xf numFmtId="0" fontId="4" fillId="2" borderId="73" xfId="2" applyFont="1" applyFill="1" applyBorder="1">
      <alignment vertical="center"/>
    </xf>
    <xf numFmtId="0" fontId="4" fillId="2" borderId="74" xfId="2" applyFont="1" applyFill="1" applyBorder="1">
      <alignment vertical="center"/>
    </xf>
    <xf numFmtId="176" fontId="8" fillId="2" borderId="18" xfId="3" applyNumberFormat="1" applyFont="1" applyFill="1" applyBorder="1" applyAlignment="1">
      <alignment horizontal="right" vertical="center"/>
    </xf>
    <xf numFmtId="41" fontId="8" fillId="2" borderId="18" xfId="3" applyFont="1" applyFill="1" applyBorder="1">
      <alignment vertical="center"/>
    </xf>
    <xf numFmtId="0" fontId="8" fillId="2" borderId="17" xfId="2" applyFont="1" applyFill="1" applyBorder="1" applyAlignment="1">
      <alignment horizontal="left" vertical="center" wrapText="1"/>
    </xf>
    <xf numFmtId="176" fontId="8" fillId="2" borderId="16" xfId="3" applyNumberFormat="1" applyFont="1" applyFill="1" applyBorder="1" applyAlignment="1">
      <alignment horizontal="right" vertical="center"/>
    </xf>
    <xf numFmtId="41" fontId="8" fillId="2" borderId="16" xfId="3" applyFont="1" applyFill="1" applyBorder="1">
      <alignment vertical="center"/>
    </xf>
    <xf numFmtId="0" fontId="8" fillId="2" borderId="15" xfId="2" applyFont="1" applyFill="1" applyBorder="1" applyAlignment="1">
      <alignment horizontal="left" vertical="center" wrapText="1"/>
    </xf>
    <xf numFmtId="0" fontId="42" fillId="2" borderId="74" xfId="2" applyFont="1" applyFill="1" applyBorder="1">
      <alignment vertical="center"/>
    </xf>
    <xf numFmtId="176" fontId="8" fillId="2" borderId="199" xfId="3" applyNumberFormat="1" applyFont="1" applyFill="1" applyBorder="1" applyAlignment="1">
      <alignment horizontal="right" vertical="center"/>
    </xf>
    <xf numFmtId="41" fontId="8" fillId="2" borderId="199" xfId="3" applyFont="1" applyFill="1" applyBorder="1">
      <alignment vertical="center"/>
    </xf>
    <xf numFmtId="0" fontId="8" fillId="2" borderId="155" xfId="2" applyFont="1" applyFill="1" applyBorder="1" applyAlignment="1">
      <alignment horizontal="left" vertical="center" wrapText="1"/>
    </xf>
    <xf numFmtId="43" fontId="1" fillId="4" borderId="200" xfId="2" applyNumberFormat="1" applyFill="1" applyBorder="1">
      <alignment vertical="center"/>
    </xf>
    <xf numFmtId="0" fontId="1" fillId="4" borderId="201" xfId="2" applyFill="1" applyBorder="1">
      <alignment vertical="center"/>
    </xf>
    <xf numFmtId="0" fontId="8" fillId="2" borderId="202" xfId="2" applyFont="1" applyFill="1" applyBorder="1" applyAlignment="1">
      <alignment vertical="center" wrapText="1"/>
    </xf>
    <xf numFmtId="41" fontId="1" fillId="0" borderId="203" xfId="2" applyNumberFormat="1" applyBorder="1">
      <alignment vertical="center"/>
    </xf>
    <xf numFmtId="41" fontId="5" fillId="2" borderId="204" xfId="3" applyFont="1" applyFill="1" applyBorder="1" applyAlignment="1">
      <alignment horizontal="center" vertical="center"/>
    </xf>
    <xf numFmtId="0" fontId="5" fillId="2" borderId="205" xfId="2" applyFont="1" applyFill="1" applyBorder="1" applyAlignment="1">
      <alignment horizontal="center" vertical="center"/>
    </xf>
    <xf numFmtId="0" fontId="5" fillId="2" borderId="206" xfId="2" applyFont="1" applyFill="1" applyBorder="1" applyAlignment="1">
      <alignment horizontal="center" vertical="center"/>
    </xf>
    <xf numFmtId="176" fontId="5" fillId="2" borderId="207" xfId="3" applyNumberFormat="1" applyFont="1" applyFill="1" applyBorder="1" applyAlignment="1">
      <alignment horizontal="right" vertical="center"/>
    </xf>
    <xf numFmtId="41" fontId="5" fillId="2" borderId="207" xfId="3" applyFont="1" applyFill="1" applyBorder="1" applyAlignment="1">
      <alignment horizontal="center" vertical="center"/>
    </xf>
    <xf numFmtId="41" fontId="5" fillId="3" borderId="1" xfId="3" applyFont="1" applyFill="1" applyBorder="1" applyAlignment="1">
      <alignment horizontal="center" vertical="center"/>
    </xf>
    <xf numFmtId="0" fontId="4" fillId="0" borderId="0" xfId="2" applyFont="1">
      <alignment vertical="center"/>
    </xf>
    <xf numFmtId="41" fontId="4" fillId="2" borderId="0" xfId="3" applyFont="1" applyFill="1" applyAlignment="1">
      <alignment horizontal="right"/>
    </xf>
    <xf numFmtId="0" fontId="4" fillId="2" borderId="0" xfId="2" applyFont="1" applyFill="1">
      <alignment vertical="center"/>
    </xf>
    <xf numFmtId="0" fontId="4" fillId="2" borderId="0" xfId="2" applyFont="1" applyFill="1" applyAlignment="1">
      <alignment horizontal="right"/>
    </xf>
    <xf numFmtId="41" fontId="4" fillId="2" borderId="0" xfId="3" applyFont="1" applyFill="1" applyAlignment="1">
      <alignment horizontal="right" vertical="center"/>
    </xf>
    <xf numFmtId="41" fontId="4" fillId="2" borderId="0" xfId="3" applyFont="1" applyFill="1">
      <alignment vertical="center"/>
    </xf>
    <xf numFmtId="0" fontId="3" fillId="2" borderId="0" xfId="2" applyFont="1" applyFill="1" applyAlignment="1">
      <alignment horizontal="left" vertical="center"/>
    </xf>
    <xf numFmtId="41" fontId="4" fillId="2" borderId="0" xfId="2" applyNumberFormat="1" applyFont="1" applyFill="1">
      <alignment vertical="center"/>
    </xf>
    <xf numFmtId="41" fontId="5" fillId="2" borderId="0" xfId="3" applyFont="1" applyFill="1" applyAlignment="1">
      <alignment horizontal="center" vertical="center" wrapText="1"/>
    </xf>
    <xf numFmtId="0" fontId="43" fillId="0" borderId="0" xfId="2" applyFont="1">
      <alignment vertical="center"/>
    </xf>
    <xf numFmtId="41" fontId="42" fillId="2" borderId="0" xfId="3" applyFont="1" applyFill="1">
      <alignment vertical="center"/>
    </xf>
    <xf numFmtId="41" fontId="4" fillId="0" borderId="0" xfId="3" applyFont="1" applyAlignment="1">
      <alignment horizontal="center" vertical="center"/>
    </xf>
    <xf numFmtId="41" fontId="4" fillId="0" borderId="0" xfId="3" applyFont="1">
      <alignment vertical="center"/>
    </xf>
    <xf numFmtId="188" fontId="4" fillId="0" borderId="0" xfId="3" applyNumberFormat="1" applyFont="1" applyAlignment="1">
      <alignment horizontal="right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4" fillId="2" borderId="0" xfId="2" applyFont="1" applyFill="1" applyAlignment="1">
      <alignment vertical="center" shrinkToFit="1"/>
    </xf>
    <xf numFmtId="41" fontId="4" fillId="0" borderId="53" xfId="3" applyFont="1" applyBorder="1" applyAlignment="1">
      <alignment horizontal="center" vertical="center"/>
    </xf>
    <xf numFmtId="41" fontId="4" fillId="0" borderId="53" xfId="3" applyFont="1" applyBorder="1">
      <alignment vertical="center"/>
    </xf>
    <xf numFmtId="188" fontId="4" fillId="0" borderId="53" xfId="3" applyNumberFormat="1" applyFont="1" applyBorder="1" applyAlignment="1">
      <alignment horizontal="right" vertical="center"/>
    </xf>
    <xf numFmtId="0" fontId="14" fillId="0" borderId="53" xfId="65" applyBorder="1">
      <alignment vertical="center"/>
    </xf>
    <xf numFmtId="0" fontId="4" fillId="2" borderId="53" xfId="2" applyFont="1" applyFill="1" applyBorder="1" applyAlignment="1">
      <alignment vertical="center" shrinkToFit="1"/>
    </xf>
    <xf numFmtId="0" fontId="4" fillId="2" borderId="53" xfId="2" applyFont="1" applyFill="1" applyBorder="1">
      <alignment vertical="center"/>
    </xf>
    <xf numFmtId="41" fontId="8" fillId="2" borderId="216" xfId="3" applyFont="1" applyFill="1" applyBorder="1" applyAlignment="1">
      <alignment horizontal="center" vertical="center" wrapText="1"/>
    </xf>
    <xf numFmtId="41" fontId="8" fillId="2" borderId="49" xfId="3" applyFont="1" applyFill="1" applyBorder="1" applyAlignment="1">
      <alignment horizontal="center" vertical="center" wrapText="1"/>
    </xf>
    <xf numFmtId="41" fontId="8" fillId="2" borderId="49" xfId="3" applyFont="1" applyFill="1" applyBorder="1" applyAlignment="1">
      <alignment vertical="center" wrapText="1"/>
    </xf>
    <xf numFmtId="41" fontId="8" fillId="2" borderId="47" xfId="3" applyFont="1" applyFill="1" applyBorder="1">
      <alignment vertical="center"/>
    </xf>
    <xf numFmtId="188" fontId="8" fillId="2" borderId="46" xfId="3" applyNumberFormat="1" applyFont="1" applyFill="1" applyBorder="1" applyAlignment="1">
      <alignment horizontal="right" vertical="center" wrapText="1"/>
    </xf>
    <xf numFmtId="41" fontId="22" fillId="2" borderId="48" xfId="3" applyFont="1" applyFill="1" applyBorder="1" applyAlignment="1">
      <alignment horizontal="center" vertical="center"/>
    </xf>
    <xf numFmtId="0" fontId="22" fillId="2" borderId="47" xfId="2" applyFont="1" applyFill="1" applyBorder="1" applyAlignment="1">
      <alignment horizontal="center" vertical="center" shrinkToFit="1"/>
    </xf>
    <xf numFmtId="0" fontId="8" fillId="2" borderId="48" xfId="2" applyFont="1" applyFill="1" applyBorder="1" applyAlignment="1">
      <alignment horizontal="left" vertical="center" shrinkToFit="1"/>
    </xf>
    <xf numFmtId="0" fontId="8" fillId="2" borderId="49" xfId="2" applyFont="1" applyFill="1" applyBorder="1">
      <alignment vertical="center"/>
    </xf>
    <xf numFmtId="0" fontId="8" fillId="2" borderId="46" xfId="2" applyFont="1" applyFill="1" applyBorder="1">
      <alignment vertical="center"/>
    </xf>
    <xf numFmtId="0" fontId="8" fillId="2" borderId="217" xfId="2" applyFont="1" applyFill="1" applyBorder="1">
      <alignment vertical="center"/>
    </xf>
    <xf numFmtId="41" fontId="8" fillId="2" borderId="218" xfId="3" applyFont="1" applyFill="1" applyBorder="1" applyAlignment="1">
      <alignment horizontal="center" vertical="center" wrapText="1"/>
    </xf>
    <xf numFmtId="41" fontId="8" fillId="2" borderId="0" xfId="3" applyFont="1" applyFill="1" applyAlignment="1">
      <alignment horizontal="center" vertical="center" wrapText="1"/>
    </xf>
    <xf numFmtId="41" fontId="8" fillId="2" borderId="0" xfId="3" applyFont="1" applyFill="1" applyAlignment="1">
      <alignment vertical="center" wrapText="1"/>
    </xf>
    <xf numFmtId="41" fontId="10" fillId="2" borderId="0" xfId="3" applyFont="1" applyFill="1" applyAlignment="1">
      <alignment vertical="center" wrapText="1"/>
    </xf>
    <xf numFmtId="41" fontId="8" fillId="2" borderId="35" xfId="3" applyFont="1" applyFill="1" applyBorder="1">
      <alignment vertical="center"/>
    </xf>
    <xf numFmtId="188" fontId="8" fillId="2" borderId="34" xfId="3" applyNumberFormat="1" applyFont="1" applyFill="1" applyBorder="1" applyAlignment="1">
      <alignment horizontal="right" vertical="center" wrapText="1"/>
    </xf>
    <xf numFmtId="41" fontId="21" fillId="2" borderId="33" xfId="3" applyFont="1" applyFill="1" applyBorder="1" applyAlignment="1">
      <alignment horizontal="center" vertical="center"/>
    </xf>
    <xf numFmtId="0" fontId="21" fillId="2" borderId="35" xfId="2" applyFont="1" applyFill="1" applyBorder="1" applyAlignment="1">
      <alignment horizontal="center" vertical="center" shrinkToFit="1"/>
    </xf>
    <xf numFmtId="0" fontId="8" fillId="2" borderId="33" xfId="2" applyFont="1" applyFill="1" applyBorder="1" applyAlignment="1">
      <alignment horizontal="left" vertical="center" shrinkToFit="1"/>
    </xf>
    <xf numFmtId="0" fontId="8" fillId="2" borderId="0" xfId="2" applyFont="1" applyFill="1">
      <alignment vertical="center"/>
    </xf>
    <xf numFmtId="0" fontId="8" fillId="2" borderId="34" xfId="2" applyFont="1" applyFill="1" applyBorder="1">
      <alignment vertical="center"/>
    </xf>
    <xf numFmtId="0" fontId="8" fillId="2" borderId="219" xfId="2" applyFont="1" applyFill="1" applyBorder="1">
      <alignment vertical="center"/>
    </xf>
    <xf numFmtId="41" fontId="8" fillId="2" borderId="44" xfId="3" applyFont="1" applyFill="1" applyBorder="1" applyAlignment="1">
      <alignment vertical="center" wrapText="1"/>
    </xf>
    <xf numFmtId="41" fontId="10" fillId="2" borderId="44" xfId="3" applyFont="1" applyFill="1" applyBorder="1" applyAlignment="1">
      <alignment vertical="center" wrapText="1"/>
    </xf>
    <xf numFmtId="188" fontId="8" fillId="2" borderId="51" xfId="3" applyNumberFormat="1" applyFont="1" applyFill="1" applyBorder="1" applyAlignment="1">
      <alignment horizontal="right" vertical="center" wrapText="1"/>
    </xf>
    <xf numFmtId="0" fontId="8" fillId="2" borderId="45" xfId="2" applyFont="1" applyFill="1" applyBorder="1" applyAlignment="1">
      <alignment horizontal="left" vertical="center" shrinkToFit="1"/>
    </xf>
    <xf numFmtId="41" fontId="8" fillId="2" borderId="220" xfId="3" applyFont="1" applyFill="1" applyBorder="1" applyAlignment="1">
      <alignment horizontal="center" vertical="center" wrapText="1"/>
    </xf>
    <xf numFmtId="41" fontId="8" fillId="2" borderId="40" xfId="3" applyFont="1" applyFill="1" applyBorder="1" applyAlignment="1">
      <alignment vertical="center" wrapText="1"/>
    </xf>
    <xf numFmtId="41" fontId="8" fillId="2" borderId="42" xfId="3" applyFont="1" applyFill="1" applyBorder="1">
      <alignment vertical="center"/>
    </xf>
    <xf numFmtId="188" fontId="8" fillId="2" borderId="43" xfId="3" applyNumberFormat="1" applyFont="1" applyFill="1" applyBorder="1" applyAlignment="1">
      <alignment horizontal="right" vertical="center" wrapText="1"/>
    </xf>
    <xf numFmtId="41" fontId="8" fillId="2" borderId="41" xfId="3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 shrinkToFit="1"/>
    </xf>
    <xf numFmtId="0" fontId="8" fillId="2" borderId="28" xfId="2" applyFont="1" applyFill="1" applyBorder="1" applyAlignment="1">
      <alignment horizontal="left" vertical="center" shrinkToFit="1"/>
    </xf>
    <xf numFmtId="0" fontId="8" fillId="2" borderId="40" xfId="2" applyFont="1" applyFill="1" applyBorder="1" applyAlignment="1">
      <alignment horizontal="left" vertical="center"/>
    </xf>
    <xf numFmtId="0" fontId="8" fillId="2" borderId="40" xfId="2" applyFont="1" applyFill="1" applyBorder="1">
      <alignment vertical="center"/>
    </xf>
    <xf numFmtId="41" fontId="8" fillId="2" borderId="221" xfId="3" applyFont="1" applyFill="1" applyBorder="1" applyAlignment="1">
      <alignment horizontal="center" vertical="center" wrapText="1"/>
    </xf>
    <xf numFmtId="41" fontId="8" fillId="2" borderId="36" xfId="3" applyFont="1" applyFill="1" applyBorder="1" applyAlignment="1">
      <alignment vertical="center" wrapText="1"/>
    </xf>
    <xf numFmtId="41" fontId="8" fillId="2" borderId="37" xfId="3" applyFont="1" applyFill="1" applyBorder="1">
      <alignment vertical="center"/>
    </xf>
    <xf numFmtId="188" fontId="8" fillId="2" borderId="39" xfId="3" applyNumberFormat="1" applyFont="1" applyFill="1" applyBorder="1" applyAlignment="1">
      <alignment horizontal="right" vertical="center" wrapText="1"/>
    </xf>
    <xf numFmtId="41" fontId="8" fillId="2" borderId="38" xfId="3" applyFont="1" applyFill="1" applyBorder="1" applyAlignment="1">
      <alignment horizontal="center" vertical="center"/>
    </xf>
    <xf numFmtId="0" fontId="8" fillId="2" borderId="37" xfId="2" applyFont="1" applyFill="1" applyBorder="1" applyAlignment="1">
      <alignment horizontal="center" vertical="center" shrinkToFit="1"/>
    </xf>
    <xf numFmtId="0" fontId="8" fillId="2" borderId="38" xfId="2" applyFont="1" applyFill="1" applyBorder="1" applyAlignment="1">
      <alignment horizontal="left" vertical="center" shrinkToFit="1"/>
    </xf>
    <xf numFmtId="41" fontId="8" fillId="2" borderId="222" xfId="3" applyFont="1" applyFill="1" applyBorder="1" applyAlignment="1">
      <alignment horizontal="center" vertical="center" wrapText="1"/>
    </xf>
    <xf numFmtId="41" fontId="8" fillId="2" borderId="44" xfId="3" applyFont="1" applyFill="1" applyBorder="1" applyAlignment="1">
      <alignment horizontal="center" vertical="center" wrapText="1"/>
    </xf>
    <xf numFmtId="0" fontId="8" fillId="2" borderId="36" xfId="2" applyFont="1" applyFill="1" applyBorder="1">
      <alignment vertical="center"/>
    </xf>
    <xf numFmtId="181" fontId="8" fillId="2" borderId="43" xfId="3" applyNumberFormat="1" applyFont="1" applyFill="1" applyBorder="1" applyAlignment="1">
      <alignment horizontal="right" vertical="center" wrapText="1"/>
    </xf>
    <xf numFmtId="0" fontId="8" fillId="2" borderId="41" xfId="2" applyFont="1" applyFill="1" applyBorder="1" applyAlignment="1">
      <alignment horizontal="left" vertical="center" shrinkToFit="1"/>
    </xf>
    <xf numFmtId="179" fontId="8" fillId="2" borderId="44" xfId="3" applyNumberFormat="1" applyFont="1" applyFill="1" applyBorder="1" applyAlignment="1">
      <alignment vertical="center" wrapText="1"/>
    </xf>
    <xf numFmtId="41" fontId="8" fillId="2" borderId="223" xfId="3" applyFont="1" applyFill="1" applyBorder="1" applyAlignment="1">
      <alignment horizontal="center" vertical="center" wrapText="1"/>
    </xf>
    <xf numFmtId="41" fontId="8" fillId="2" borderId="25" xfId="3" applyFont="1" applyFill="1" applyBorder="1" applyAlignment="1">
      <alignment horizontal="center" vertical="center" wrapText="1"/>
    </xf>
    <xf numFmtId="41" fontId="8" fillId="2" borderId="30" xfId="3" applyFont="1" applyFill="1" applyBorder="1" applyAlignment="1">
      <alignment horizontal="center" vertical="center"/>
    </xf>
    <xf numFmtId="188" fontId="8" fillId="2" borderId="24" xfId="3" applyNumberFormat="1" applyFont="1" applyFill="1" applyBorder="1" applyAlignment="1">
      <alignment horizontal="right" vertical="center" wrapText="1"/>
    </xf>
    <xf numFmtId="41" fontId="8" fillId="2" borderId="26" xfId="3" applyFont="1" applyFill="1" applyBorder="1" applyAlignment="1">
      <alignment horizontal="center" vertical="center"/>
    </xf>
    <xf numFmtId="0" fontId="8" fillId="2" borderId="30" xfId="2" applyFont="1" applyFill="1" applyBorder="1" applyAlignment="1">
      <alignment horizontal="center" vertical="center" shrinkToFit="1"/>
    </xf>
    <xf numFmtId="0" fontId="8" fillId="2" borderId="26" xfId="2" applyFont="1" applyFill="1" applyBorder="1" applyAlignment="1">
      <alignment horizontal="left" vertical="center" shrinkToFit="1"/>
    </xf>
    <xf numFmtId="0" fontId="8" fillId="2" borderId="29" xfId="2" applyFont="1" applyFill="1" applyBorder="1">
      <alignment vertical="center"/>
    </xf>
    <xf numFmtId="41" fontId="8" fillId="2" borderId="224" xfId="3" applyFont="1" applyFill="1" applyBorder="1" applyAlignment="1">
      <alignment horizontal="center" vertical="center" wrapText="1"/>
    </xf>
    <xf numFmtId="41" fontId="8" fillId="2" borderId="31" xfId="3" applyFont="1" applyFill="1" applyBorder="1" applyAlignment="1">
      <alignment vertical="center" wrapText="1"/>
    </xf>
    <xf numFmtId="41" fontId="8" fillId="2" borderId="27" xfId="3" applyFont="1" applyFill="1" applyBorder="1">
      <alignment vertical="center"/>
    </xf>
    <xf numFmtId="188" fontId="8" fillId="2" borderId="29" xfId="3" applyNumberFormat="1" applyFont="1" applyFill="1" applyBorder="1" applyAlignment="1">
      <alignment horizontal="right" vertical="center" wrapText="1"/>
    </xf>
    <xf numFmtId="41" fontId="8" fillId="2" borderId="28" xfId="3" applyFont="1" applyFill="1" applyBorder="1" applyAlignment="1">
      <alignment horizontal="center" vertical="center"/>
    </xf>
    <xf numFmtId="0" fontId="8" fillId="2" borderId="31" xfId="2" applyFont="1" applyFill="1" applyBorder="1" applyAlignment="1">
      <alignment horizontal="center" vertical="center"/>
    </xf>
    <xf numFmtId="41" fontId="22" fillId="2" borderId="38" xfId="3" applyFont="1" applyFill="1" applyBorder="1" applyAlignment="1">
      <alignment horizontal="center" vertical="center"/>
    </xf>
    <xf numFmtId="0" fontId="22" fillId="2" borderId="37" xfId="2" applyFont="1" applyFill="1" applyBorder="1" applyAlignment="1">
      <alignment horizontal="center" vertical="center" shrinkToFit="1"/>
    </xf>
    <xf numFmtId="0" fontId="8" fillId="2" borderId="36" xfId="2" applyFont="1" applyFill="1" applyBorder="1" applyAlignment="1">
      <alignment horizontal="left" vertical="center"/>
    </xf>
    <xf numFmtId="0" fontId="8" fillId="2" borderId="39" xfId="2" applyFont="1" applyFill="1" applyBorder="1">
      <alignment vertical="center"/>
    </xf>
    <xf numFmtId="179" fontId="8" fillId="2" borderId="0" xfId="3" applyNumberFormat="1" applyFont="1" applyFill="1" applyAlignment="1">
      <alignment vertical="center" wrapText="1"/>
    </xf>
    <xf numFmtId="41" fontId="22" fillId="2" borderId="33" xfId="3" applyFont="1" applyFill="1" applyBorder="1" applyAlignment="1">
      <alignment horizontal="center" vertical="center"/>
    </xf>
    <xf numFmtId="0" fontId="22" fillId="2" borderId="35" xfId="2" applyFont="1" applyFill="1" applyBorder="1" applyAlignment="1">
      <alignment horizontal="center" vertical="center" shrinkToFit="1"/>
    </xf>
    <xf numFmtId="0" fontId="8" fillId="2" borderId="0" xfId="2" applyFont="1" applyFill="1" applyAlignment="1">
      <alignment horizontal="left" vertical="center"/>
    </xf>
    <xf numFmtId="41" fontId="8" fillId="2" borderId="57" xfId="3" applyFont="1" applyFill="1" applyBorder="1" applyAlignment="1">
      <alignment vertical="center" wrapText="1"/>
    </xf>
    <xf numFmtId="188" fontId="8" fillId="2" borderId="92" xfId="3" applyNumberFormat="1" applyFont="1" applyFill="1" applyBorder="1" applyAlignment="1">
      <alignment horizontal="right" vertical="center" wrapText="1"/>
    </xf>
    <xf numFmtId="41" fontId="8" fillId="2" borderId="98" xfId="3" applyFont="1" applyFill="1" applyBorder="1" applyAlignment="1">
      <alignment vertical="center" wrapText="1"/>
    </xf>
    <xf numFmtId="41" fontId="8" fillId="2" borderId="50" xfId="3" applyFont="1" applyFill="1" applyBorder="1">
      <alignment vertical="center"/>
    </xf>
    <xf numFmtId="0" fontId="8" fillId="2" borderId="25" xfId="2" applyFont="1" applyFill="1" applyBorder="1" applyAlignment="1">
      <alignment horizontal="center" vertical="center"/>
    </xf>
    <xf numFmtId="0" fontId="8" fillId="2" borderId="225" xfId="2" applyFont="1" applyFill="1" applyBorder="1">
      <alignment vertical="center"/>
    </xf>
    <xf numFmtId="0" fontId="8" fillId="2" borderId="226" xfId="2" applyFont="1" applyFill="1" applyBorder="1">
      <alignment vertical="center"/>
    </xf>
    <xf numFmtId="0" fontId="8" fillId="2" borderId="42" xfId="2" applyFont="1" applyFill="1" applyBorder="1">
      <alignment vertical="center"/>
    </xf>
    <xf numFmtId="0" fontId="8" fillId="2" borderId="31" xfId="2" applyFont="1" applyFill="1" applyBorder="1">
      <alignment vertical="center"/>
    </xf>
    <xf numFmtId="0" fontId="8" fillId="2" borderId="31" xfId="2" applyFont="1" applyFill="1" applyBorder="1" applyAlignment="1">
      <alignment horizontal="left" vertical="center"/>
    </xf>
    <xf numFmtId="0" fontId="42" fillId="2" borderId="0" xfId="2" applyFont="1" applyFill="1">
      <alignment vertical="center"/>
    </xf>
    <xf numFmtId="41" fontId="10" fillId="2" borderId="218" xfId="3" applyFont="1" applyFill="1" applyBorder="1" applyAlignment="1">
      <alignment horizontal="center" vertical="center" wrapText="1"/>
    </xf>
    <xf numFmtId="41" fontId="10" fillId="2" borderId="0" xfId="3" applyFont="1" applyFill="1" applyAlignment="1">
      <alignment horizontal="center" vertical="center" wrapText="1"/>
    </xf>
    <xf numFmtId="41" fontId="10" fillId="2" borderId="35" xfId="3" applyFont="1" applyFill="1" applyBorder="1">
      <alignment vertical="center"/>
    </xf>
    <xf numFmtId="188" fontId="10" fillId="2" borderId="34" xfId="3" applyNumberFormat="1" applyFont="1" applyFill="1" applyBorder="1" applyAlignment="1">
      <alignment horizontal="right" vertical="center" wrapText="1"/>
    </xf>
    <xf numFmtId="0" fontId="10" fillId="2" borderId="33" xfId="2" applyFont="1" applyFill="1" applyBorder="1" applyAlignment="1">
      <alignment horizontal="left" vertical="center" shrinkToFit="1"/>
    </xf>
    <xf numFmtId="0" fontId="21" fillId="2" borderId="0" xfId="2" applyFont="1" applyFill="1">
      <alignment vertical="center"/>
    </xf>
    <xf numFmtId="0" fontId="8" fillId="2" borderId="42" xfId="2" applyFont="1" applyFill="1" applyBorder="1" applyAlignment="1">
      <alignment horizontal="left" vertical="center"/>
    </xf>
    <xf numFmtId="41" fontId="13" fillId="2" borderId="218" xfId="3" applyFont="1" applyFill="1" applyBorder="1" applyAlignment="1">
      <alignment horizontal="center" vertical="center" wrapText="1"/>
    </xf>
    <xf numFmtId="41" fontId="13" fillId="2" borderId="0" xfId="3" applyFont="1" applyFill="1" applyAlignment="1">
      <alignment horizontal="center" vertical="center" wrapText="1"/>
    </xf>
    <xf numFmtId="41" fontId="13" fillId="2" borderId="0" xfId="3" applyFont="1" applyFill="1" applyAlignment="1">
      <alignment vertical="center" wrapText="1"/>
    </xf>
    <xf numFmtId="41" fontId="12" fillId="2" borderId="0" xfId="3" applyFont="1" applyFill="1" applyAlignment="1">
      <alignment vertical="center" wrapText="1"/>
    </xf>
    <xf numFmtId="41" fontId="13" fillId="2" borderId="35" xfId="3" applyFont="1" applyFill="1" applyBorder="1">
      <alignment vertical="center"/>
    </xf>
    <xf numFmtId="179" fontId="8" fillId="2" borderId="0" xfId="3" applyNumberFormat="1" applyFont="1" applyFill="1" applyAlignment="1">
      <alignment horizontal="center" vertical="center" wrapText="1"/>
    </xf>
    <xf numFmtId="0" fontId="8" fillId="2" borderId="27" xfId="2" applyFont="1" applyFill="1" applyBorder="1" applyAlignment="1">
      <alignment horizontal="center" vertical="center"/>
    </xf>
    <xf numFmtId="179" fontId="8" fillId="2" borderId="44" xfId="3" applyNumberFormat="1" applyFont="1" applyFill="1" applyBorder="1" applyAlignment="1">
      <alignment horizontal="center" vertical="center" wrapText="1"/>
    </xf>
    <xf numFmtId="0" fontId="8" fillId="2" borderId="35" xfId="2" applyFont="1" applyFill="1" applyBorder="1">
      <alignment vertical="center"/>
    </xf>
    <xf numFmtId="41" fontId="8" fillId="2" borderId="33" xfId="3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 shrinkToFit="1"/>
    </xf>
    <xf numFmtId="41" fontId="8" fillId="2" borderId="36" xfId="3" applyFont="1" applyFill="1" applyBorder="1" applyAlignment="1">
      <alignment horizontal="center" vertical="center" wrapText="1"/>
    </xf>
    <xf numFmtId="41" fontId="10" fillId="2" borderId="36" xfId="3" applyFont="1" applyFill="1" applyBorder="1" applyAlignment="1">
      <alignment vertical="center" wrapText="1"/>
    </xf>
    <xf numFmtId="179" fontId="8" fillId="2" borderId="36" xfId="3" applyNumberFormat="1" applyFont="1" applyFill="1" applyBorder="1" applyAlignment="1">
      <alignment horizontal="center" vertical="center" wrapText="1"/>
    </xf>
    <xf numFmtId="41" fontId="10" fillId="2" borderId="36" xfId="3" applyFont="1" applyFill="1" applyBorder="1">
      <alignment vertical="center"/>
    </xf>
    <xf numFmtId="41" fontId="10" fillId="2" borderId="37" xfId="3" applyFont="1" applyFill="1" applyBorder="1">
      <alignment vertical="center"/>
    </xf>
    <xf numFmtId="0" fontId="22" fillId="2" borderId="36" xfId="2" applyFont="1" applyFill="1" applyBorder="1" applyAlignment="1">
      <alignment horizontal="center" vertical="center" shrinkToFit="1"/>
    </xf>
    <xf numFmtId="0" fontId="8" fillId="2" borderId="37" xfId="2" applyFont="1" applyFill="1" applyBorder="1">
      <alignment vertical="center"/>
    </xf>
    <xf numFmtId="41" fontId="10" fillId="2" borderId="0" xfId="3" applyFont="1" applyFill="1">
      <alignment vertical="center"/>
    </xf>
    <xf numFmtId="0" fontId="8" fillId="2" borderId="27" xfId="2" applyFont="1" applyFill="1" applyBorder="1" applyAlignment="1">
      <alignment horizontal="left" vertical="center"/>
    </xf>
    <xf numFmtId="41" fontId="4" fillId="2" borderId="228" xfId="30" applyFont="1" applyFill="1" applyBorder="1">
      <alignment vertical="center"/>
    </xf>
    <xf numFmtId="41" fontId="4" fillId="2" borderId="229" xfId="30" applyFont="1" applyFill="1" applyBorder="1">
      <alignment vertical="center"/>
    </xf>
    <xf numFmtId="0" fontId="4" fillId="2" borderId="230" xfId="53" applyFont="1" applyFill="1" applyBorder="1">
      <alignment vertical="center"/>
    </xf>
    <xf numFmtId="181" fontId="8" fillId="2" borderId="24" xfId="3" applyNumberFormat="1" applyFont="1" applyFill="1" applyBorder="1" applyAlignment="1">
      <alignment horizontal="right" vertical="center" wrapText="1"/>
    </xf>
    <xf numFmtId="0" fontId="8" fillId="2" borderId="27" xfId="2" applyFont="1" applyFill="1" applyBorder="1" applyAlignment="1">
      <alignment horizontal="center" vertical="center" shrinkToFit="1"/>
    </xf>
    <xf numFmtId="41" fontId="8" fillId="2" borderId="37" xfId="3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36" xfId="2" applyFont="1" applyFill="1" applyBorder="1" applyAlignment="1">
      <alignment horizontal="left" vertical="center" shrinkToFit="1"/>
    </xf>
    <xf numFmtId="41" fontId="8" fillId="2" borderId="218" xfId="30" applyFont="1" applyFill="1" applyBorder="1" applyAlignment="1">
      <alignment vertical="center" wrapText="1"/>
    </xf>
    <xf numFmtId="41" fontId="8" fillId="2" borderId="0" xfId="30" applyFont="1" applyFill="1" applyAlignment="1">
      <alignment vertical="center" wrapText="1"/>
    </xf>
    <xf numFmtId="41" fontId="8" fillId="2" borderId="0" xfId="30" applyFont="1" applyFill="1" applyAlignment="1">
      <alignment horizontal="center" vertical="center" wrapText="1"/>
    </xf>
    <xf numFmtId="179" fontId="8" fillId="2" borderId="0" xfId="30" applyNumberFormat="1" applyFont="1" applyFill="1" applyAlignment="1">
      <alignment horizontal="center" vertical="center" wrapText="1"/>
    </xf>
    <xf numFmtId="189" fontId="8" fillId="2" borderId="0" xfId="30" applyNumberFormat="1" applyFont="1" applyFill="1" applyAlignment="1">
      <alignment vertical="center" wrapText="1"/>
    </xf>
    <xf numFmtId="180" fontId="13" fillId="2" borderId="0" xfId="30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horizontal="left" vertical="center" shrinkToFit="1"/>
    </xf>
    <xf numFmtId="190" fontId="8" fillId="2" borderId="0" xfId="30" applyNumberFormat="1" applyFont="1" applyFill="1" applyAlignment="1">
      <alignment vertical="center" wrapText="1"/>
    </xf>
    <xf numFmtId="0" fontId="22" fillId="2" borderId="42" xfId="2" applyFont="1" applyFill="1" applyBorder="1" applyAlignment="1">
      <alignment horizontal="center" vertical="center" shrinkToFit="1"/>
    </xf>
    <xf numFmtId="41" fontId="8" fillId="2" borderId="44" xfId="30" applyFont="1" applyFill="1" applyBorder="1" applyAlignment="1">
      <alignment vertical="center" wrapText="1"/>
    </xf>
    <xf numFmtId="41" fontId="8" fillId="2" borderId="44" xfId="30" applyFont="1" applyFill="1" applyBorder="1" applyAlignment="1">
      <alignment horizontal="center" vertical="center" wrapText="1"/>
    </xf>
    <xf numFmtId="179" fontId="8" fillId="2" borderId="44" xfId="30" applyNumberFormat="1" applyFont="1" applyFill="1" applyBorder="1" applyAlignment="1">
      <alignment horizontal="center" vertical="center" wrapText="1"/>
    </xf>
    <xf numFmtId="190" fontId="8" fillId="2" borderId="44" xfId="30" applyNumberFormat="1" applyFont="1" applyFill="1" applyBorder="1" applyAlignment="1">
      <alignment vertical="center" wrapText="1"/>
    </xf>
    <xf numFmtId="41" fontId="13" fillId="2" borderId="44" xfId="3" applyFont="1" applyFill="1" applyBorder="1" applyAlignment="1">
      <alignment vertical="center" wrapText="1"/>
    </xf>
    <xf numFmtId="41" fontId="13" fillId="2" borderId="50" xfId="3" applyFont="1" applyFill="1" applyBorder="1">
      <alignment vertical="center"/>
    </xf>
    <xf numFmtId="41" fontId="8" fillId="0" borderId="220" xfId="3" applyFont="1" applyBorder="1" applyAlignment="1">
      <alignment horizontal="center" vertical="center" wrapText="1"/>
    </xf>
    <xf numFmtId="41" fontId="45" fillId="2" borderId="0" xfId="3" applyFont="1" applyFill="1">
      <alignment vertical="center"/>
    </xf>
    <xf numFmtId="41" fontId="8" fillId="2" borderId="0" xfId="1" applyFont="1" applyFill="1" applyAlignment="1">
      <alignment vertical="center" wrapText="1"/>
    </xf>
    <xf numFmtId="41" fontId="8" fillId="2" borderId="40" xfId="3" applyFont="1" applyFill="1" applyBorder="1" applyAlignment="1">
      <alignment horizontal="right" vertical="center" wrapText="1"/>
    </xf>
    <xf numFmtId="188" fontId="8" fillId="0" borderId="24" xfId="3" applyNumberFormat="1" applyFont="1" applyBorder="1" applyAlignment="1">
      <alignment horizontal="right" vertical="center" wrapText="1"/>
    </xf>
    <xf numFmtId="41" fontId="8" fillId="2" borderId="231" xfId="3" applyFont="1" applyFill="1" applyBorder="1" applyAlignment="1">
      <alignment horizontal="center" vertical="center" wrapText="1"/>
    </xf>
    <xf numFmtId="0" fontId="8" fillId="2" borderId="56" xfId="2" applyFont="1" applyFill="1" applyBorder="1" applyAlignment="1">
      <alignment horizontal="left" vertical="center"/>
    </xf>
    <xf numFmtId="41" fontId="8" fillId="2" borderId="94" xfId="3" applyFont="1" applyFill="1" applyBorder="1" applyAlignment="1">
      <alignment horizontal="center" vertical="center"/>
    </xf>
    <xf numFmtId="0" fontId="8" fillId="2" borderId="56" xfId="2" applyFont="1" applyFill="1" applyBorder="1" applyAlignment="1">
      <alignment horizontal="center" vertical="center" shrinkToFit="1"/>
    </xf>
    <xf numFmtId="0" fontId="8" fillId="2" borderId="94" xfId="2" applyFont="1" applyFill="1" applyBorder="1" applyAlignment="1">
      <alignment horizontal="left" vertical="center" shrinkToFit="1"/>
    </xf>
    <xf numFmtId="41" fontId="10" fillId="2" borderId="0" xfId="27" applyFont="1" applyFill="1" applyAlignment="1">
      <alignment vertical="center" wrapText="1"/>
    </xf>
    <xf numFmtId="41" fontId="8" fillId="2" borderId="31" xfId="3" applyFont="1" applyFill="1" applyBorder="1" applyAlignment="1">
      <alignment horizontal="center" vertical="center" wrapText="1"/>
    </xf>
    <xf numFmtId="41" fontId="8" fillId="2" borderId="27" xfId="3" applyFont="1" applyFill="1" applyBorder="1" applyAlignment="1">
      <alignment horizontal="center" vertical="center"/>
    </xf>
    <xf numFmtId="0" fontId="42" fillId="2" borderId="0" xfId="53" applyFont="1" applyFill="1">
      <alignment vertical="center"/>
    </xf>
    <xf numFmtId="41" fontId="8" fillId="2" borderId="220" xfId="30" applyFont="1" applyFill="1" applyBorder="1" applyAlignment="1">
      <alignment vertical="center" wrapText="1"/>
    </xf>
    <xf numFmtId="41" fontId="8" fillId="2" borderId="40" xfId="30" applyFont="1" applyFill="1" applyBorder="1" applyAlignment="1">
      <alignment vertical="center" wrapText="1"/>
    </xf>
    <xf numFmtId="41" fontId="8" fillId="2" borderId="40" xfId="30" applyFont="1" applyFill="1" applyBorder="1" applyAlignment="1">
      <alignment horizontal="center" vertical="center" wrapText="1"/>
    </xf>
    <xf numFmtId="0" fontId="8" fillId="2" borderId="42" xfId="53" applyFont="1" applyFill="1" applyBorder="1" applyAlignment="1">
      <alignment horizontal="left" vertical="center"/>
    </xf>
    <xf numFmtId="191" fontId="8" fillId="2" borderId="43" xfId="30" applyNumberFormat="1" applyFont="1" applyFill="1" applyBorder="1">
      <alignment vertical="center"/>
    </xf>
    <xf numFmtId="41" fontId="8" fillId="2" borderId="41" xfId="30" applyFont="1" applyFill="1" applyBorder="1">
      <alignment vertical="center"/>
    </xf>
    <xf numFmtId="0" fontId="21" fillId="2" borderId="42" xfId="53" applyFont="1" applyFill="1" applyBorder="1" applyAlignment="1">
      <alignment horizontal="center" vertical="center" shrinkToFit="1"/>
    </xf>
    <xf numFmtId="0" fontId="8" fillId="2" borderId="41" xfId="53" applyFont="1" applyFill="1" applyBorder="1" applyAlignment="1">
      <alignment horizontal="left" vertical="center" shrinkToFit="1"/>
    </xf>
    <xf numFmtId="0" fontId="8" fillId="2" borderId="40" xfId="53" applyFont="1" applyFill="1" applyBorder="1" applyAlignment="1">
      <alignment horizontal="left" vertical="center" shrinkToFit="1"/>
    </xf>
    <xf numFmtId="0" fontId="8" fillId="2" borderId="42" xfId="53" applyFont="1" applyFill="1" applyBorder="1" applyAlignment="1">
      <alignment horizontal="left" vertical="center" shrinkToFit="1"/>
    </xf>
    <xf numFmtId="0" fontId="8" fillId="2" borderId="34" xfId="53" applyFont="1" applyFill="1" applyBorder="1" applyAlignment="1">
      <alignment horizontal="left" vertical="center"/>
    </xf>
    <xf numFmtId="0" fontId="8" fillId="2" borderId="34" xfId="53" applyFont="1" applyFill="1" applyBorder="1">
      <alignment vertical="center"/>
    </xf>
    <xf numFmtId="0" fontId="8" fillId="2" borderId="0" xfId="53" applyFont="1" applyFill="1" applyAlignment="1">
      <alignment horizontal="center" vertical="center"/>
    </xf>
    <xf numFmtId="0" fontId="8" fillId="2" borderId="232" xfId="53" applyFont="1" applyFill="1" applyBorder="1" applyAlignment="1">
      <alignment horizontal="left" vertical="center"/>
    </xf>
    <xf numFmtId="41" fontId="10" fillId="2" borderId="31" xfId="3" applyFont="1" applyFill="1" applyBorder="1" applyAlignment="1">
      <alignment vertical="center" wrapText="1"/>
    </xf>
    <xf numFmtId="41" fontId="22" fillId="2" borderId="28" xfId="3" applyFont="1" applyFill="1" applyBorder="1" applyAlignment="1">
      <alignment horizontal="center" vertical="center"/>
    </xf>
    <xf numFmtId="0" fontId="22" fillId="2" borderId="27" xfId="2" applyFont="1" applyFill="1" applyBorder="1" applyAlignment="1">
      <alignment horizontal="center" vertical="center" shrinkToFit="1"/>
    </xf>
    <xf numFmtId="41" fontId="21" fillId="2" borderId="38" xfId="3" applyFont="1" applyFill="1" applyBorder="1" applyAlignment="1">
      <alignment horizontal="center" vertical="center"/>
    </xf>
    <xf numFmtId="0" fontId="21" fillId="2" borderId="37" xfId="2" applyFont="1" applyFill="1" applyBorder="1" applyAlignment="1">
      <alignment horizontal="center" vertical="center" shrinkToFit="1"/>
    </xf>
    <xf numFmtId="41" fontId="8" fillId="2" borderId="36" xfId="3" applyFont="1" applyFill="1" applyBorder="1" applyAlignment="1">
      <alignment horizontal="right" vertical="center" wrapText="1"/>
    </xf>
    <xf numFmtId="0" fontId="8" fillId="2" borderId="35" xfId="2" applyFont="1" applyFill="1" applyBorder="1" applyAlignment="1">
      <alignment horizontal="left" vertical="center"/>
    </xf>
    <xf numFmtId="41" fontId="13" fillId="2" borderId="28" xfId="3" applyFont="1" applyFill="1" applyBorder="1" applyAlignment="1">
      <alignment horizontal="center" vertical="center"/>
    </xf>
    <xf numFmtId="188" fontId="8" fillId="2" borderId="207" xfId="3" applyNumberFormat="1" applyFont="1" applyFill="1" applyBorder="1" applyAlignment="1">
      <alignment horizontal="right" vertical="center"/>
    </xf>
    <xf numFmtId="0" fontId="5" fillId="2" borderId="221" xfId="2" applyFont="1" applyFill="1" applyBorder="1" applyAlignment="1">
      <alignment horizontal="center" vertical="center" wrapText="1"/>
    </xf>
    <xf numFmtId="0" fontId="5" fillId="2" borderId="36" xfId="2" applyFont="1" applyFill="1" applyBorder="1" applyAlignment="1">
      <alignment horizontal="center" vertical="center" wrapText="1"/>
    </xf>
    <xf numFmtId="0" fontId="5" fillId="2" borderId="37" xfId="2" applyFont="1" applyFill="1" applyBorder="1" applyAlignment="1">
      <alignment horizontal="center" vertical="center" wrapText="1"/>
    </xf>
    <xf numFmtId="41" fontId="46" fillId="2" borderId="39" xfId="20" applyFont="1" applyFill="1" applyBorder="1" applyAlignment="1">
      <alignment horizontal="right" vertical="center" wrapText="1"/>
    </xf>
    <xf numFmtId="0" fontId="8" fillId="2" borderId="37" xfId="2" applyFont="1" applyFill="1" applyBorder="1" applyAlignment="1">
      <alignment horizontal="center" vertical="center"/>
    </xf>
    <xf numFmtId="0" fontId="8" fillId="2" borderId="36" xfId="2" applyFont="1" applyFill="1" applyBorder="1" applyAlignment="1">
      <alignment horizontal="center" vertical="center"/>
    </xf>
    <xf numFmtId="0" fontId="5" fillId="2" borderId="36" xfId="2" applyFont="1" applyFill="1" applyBorder="1" applyAlignment="1">
      <alignment horizontal="center" vertical="center"/>
    </xf>
    <xf numFmtId="0" fontId="5" fillId="2" borderId="233" xfId="2" applyFont="1" applyFill="1" applyBorder="1" applyAlignment="1">
      <alignment horizontal="center" vertical="center"/>
    </xf>
    <xf numFmtId="0" fontId="5" fillId="2" borderId="218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35" xfId="2" applyFont="1" applyFill="1" applyBorder="1" applyAlignment="1">
      <alignment horizontal="center" vertical="center" wrapText="1"/>
    </xf>
    <xf numFmtId="41" fontId="47" fillId="2" borderId="34" xfId="20" applyFont="1" applyFill="1" applyBorder="1" applyAlignment="1">
      <alignment horizontal="right" vertical="center" wrapText="1"/>
    </xf>
    <xf numFmtId="0" fontId="22" fillId="2" borderId="32" xfId="2" applyFont="1" applyFill="1" applyBorder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234" xfId="2" applyFont="1" applyFill="1" applyBorder="1" applyAlignment="1">
      <alignment horizontal="center" vertical="center"/>
    </xf>
    <xf numFmtId="0" fontId="5" fillId="2" borderId="224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center" vertical="center" wrapText="1"/>
    </xf>
    <xf numFmtId="41" fontId="5" fillId="2" borderId="27" xfId="2" applyNumberFormat="1" applyFont="1" applyFill="1" applyBorder="1" applyAlignment="1">
      <alignment horizontal="center" vertical="center" wrapText="1"/>
    </xf>
    <xf numFmtId="41" fontId="47" fillId="2" borderId="29" xfId="20" applyFont="1" applyFill="1" applyBorder="1" applyAlignment="1">
      <alignment horizontal="right" vertical="center" wrapText="1"/>
    </xf>
    <xf numFmtId="0" fontId="21" fillId="2" borderId="27" xfId="2" applyFont="1" applyFill="1" applyBorder="1" applyAlignment="1">
      <alignment horizontal="center" vertical="center"/>
    </xf>
    <xf numFmtId="0" fontId="21" fillId="2" borderId="31" xfId="2" applyFont="1" applyFill="1" applyBorder="1" applyAlignment="1">
      <alignment horizontal="center" vertical="center"/>
    </xf>
    <xf numFmtId="0" fontId="5" fillId="2" borderId="31" xfId="2" applyFont="1" applyFill="1" applyBorder="1" applyAlignment="1">
      <alignment horizontal="center" vertical="center"/>
    </xf>
    <xf numFmtId="0" fontId="5" fillId="2" borderId="235" xfId="2" applyFont="1" applyFill="1" applyBorder="1" applyAlignment="1">
      <alignment horizontal="center" vertical="center"/>
    </xf>
    <xf numFmtId="0" fontId="5" fillId="2" borderId="223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41" fontId="5" fillId="2" borderId="30" xfId="2" applyNumberFormat="1" applyFont="1" applyFill="1" applyBorder="1" applyAlignment="1">
      <alignment horizontal="center" vertical="center" wrapText="1"/>
    </xf>
    <xf numFmtId="188" fontId="5" fillId="2" borderId="31" xfId="3" applyNumberFormat="1" applyFont="1" applyFill="1" applyBorder="1" applyAlignment="1">
      <alignment horizontal="right" vertical="center" wrapText="1"/>
    </xf>
    <xf numFmtId="41" fontId="5" fillId="2" borderId="28" xfId="3" applyFont="1" applyFill="1" applyBorder="1" applyAlignment="1">
      <alignment horizontal="center" vertical="center"/>
    </xf>
    <xf numFmtId="0" fontId="5" fillId="2" borderId="30" xfId="2" applyFont="1" applyFill="1" applyBorder="1" applyAlignment="1">
      <alignment horizontal="center" vertical="center"/>
    </xf>
    <xf numFmtId="188" fontId="5" fillId="3" borderId="29" xfId="3" applyNumberFormat="1" applyFont="1" applyFill="1" applyBorder="1" applyAlignment="1">
      <alignment horizontal="center" vertical="center" wrapText="1"/>
    </xf>
    <xf numFmtId="41" fontId="5" fillId="3" borderId="29" xfId="3" applyFont="1" applyFill="1" applyBorder="1" applyAlignment="1">
      <alignment horizontal="center" vertical="center"/>
    </xf>
    <xf numFmtId="41" fontId="5" fillId="3" borderId="28" xfId="3" applyFont="1" applyFill="1" applyBorder="1" applyAlignment="1">
      <alignment horizontal="center" vertical="center"/>
    </xf>
    <xf numFmtId="0" fontId="5" fillId="3" borderId="27" xfId="2" applyFont="1" applyFill="1" applyBorder="1" applyAlignment="1">
      <alignment horizontal="center" vertical="center" shrinkToFit="1"/>
    </xf>
    <xf numFmtId="0" fontId="5" fillId="3" borderId="26" xfId="2" applyFont="1" applyFill="1" applyBorder="1" applyAlignment="1">
      <alignment horizontal="left" vertical="center" shrinkToFit="1"/>
    </xf>
    <xf numFmtId="0" fontId="20" fillId="3" borderId="25" xfId="2" applyFont="1" applyFill="1" applyBorder="1" applyAlignment="1">
      <alignment horizontal="center" vertical="center" wrapText="1"/>
    </xf>
    <xf numFmtId="0" fontId="20" fillId="3" borderId="24" xfId="2" applyFont="1" applyFill="1" applyBorder="1" applyAlignment="1">
      <alignment horizontal="center" vertical="center" wrapText="1"/>
    </xf>
    <xf numFmtId="0" fontId="5" fillId="3" borderId="24" xfId="2" applyFont="1" applyFill="1" applyBorder="1" applyAlignment="1">
      <alignment horizontal="center" vertical="center"/>
    </xf>
    <xf numFmtId="0" fontId="5" fillId="3" borderId="236" xfId="2" applyFont="1" applyFill="1" applyBorder="1" applyAlignment="1">
      <alignment horizontal="center" vertical="center"/>
    </xf>
    <xf numFmtId="0" fontId="6" fillId="3" borderId="239" xfId="2" applyFont="1" applyFill="1" applyBorder="1" applyAlignment="1">
      <alignment horizontal="center" vertical="center"/>
    </xf>
    <xf numFmtId="41" fontId="4" fillId="2" borderId="0" xfId="3" applyFont="1" applyFill="1" applyAlignment="1">
      <alignment horizontal="center"/>
    </xf>
    <xf numFmtId="188" fontId="4" fillId="2" borderId="0" xfId="3" applyNumberFormat="1" applyFont="1" applyFill="1" applyAlignment="1">
      <alignment horizontal="right" vertical="center"/>
    </xf>
    <xf numFmtId="41" fontId="4" fillId="2" borderId="0" xfId="3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 shrinkToFit="1"/>
    </xf>
    <xf numFmtId="0" fontId="48" fillId="0" borderId="67" xfId="2" applyFont="1" applyBorder="1">
      <alignment vertical="center"/>
    </xf>
    <xf numFmtId="0" fontId="1" fillId="2" borderId="0" xfId="2" applyFill="1">
      <alignment vertical="center"/>
    </xf>
    <xf numFmtId="188" fontId="4" fillId="2" borderId="0" xfId="2" applyNumberFormat="1" applyFont="1" applyFill="1">
      <alignment vertical="center"/>
    </xf>
    <xf numFmtId="41" fontId="49" fillId="4" borderId="0" xfId="3" applyFont="1" applyFill="1">
      <alignment vertical="center"/>
    </xf>
    <xf numFmtId="41" fontId="30" fillId="0" borderId="28" xfId="133" applyFont="1" applyBorder="1" applyAlignment="1">
      <alignment horizontal="right" vertical="center"/>
    </xf>
    <xf numFmtId="0" fontId="30" fillId="0" borderId="27" xfId="216" applyFont="1" applyBorder="1" applyAlignment="1">
      <alignment horizontal="center" vertical="center" shrinkToFit="1"/>
    </xf>
    <xf numFmtId="41" fontId="30" fillId="0" borderId="30" xfId="133" applyFont="1" applyBorder="1" applyAlignment="1">
      <alignment horizontal="center" vertical="center"/>
    </xf>
    <xf numFmtId="41" fontId="30" fillId="0" borderId="25" xfId="133" applyFont="1" applyBorder="1" applyAlignment="1">
      <alignment horizontal="center" vertical="center" wrapText="1"/>
    </xf>
    <xf numFmtId="41" fontId="30" fillId="0" borderId="223" xfId="133" applyFont="1" applyBorder="1" applyAlignment="1">
      <alignment vertical="center" wrapText="1"/>
    </xf>
    <xf numFmtId="0" fontId="30" fillId="0" borderId="42" xfId="216" applyFont="1" applyBorder="1" applyAlignment="1">
      <alignment horizontal="center" vertical="center" shrinkToFit="1"/>
    </xf>
    <xf numFmtId="41" fontId="30" fillId="0" borderId="41" xfId="133" applyFont="1" applyBorder="1" applyAlignment="1">
      <alignment horizontal="right" vertical="center"/>
    </xf>
    <xf numFmtId="41" fontId="30" fillId="0" borderId="43" xfId="133" applyFont="1" applyBorder="1" applyAlignment="1">
      <alignment horizontal="right" vertical="center"/>
    </xf>
    <xf numFmtId="41" fontId="30" fillId="0" borderId="34" xfId="133" applyFont="1" applyBorder="1" applyAlignment="1">
      <alignment horizontal="right" vertical="center"/>
    </xf>
    <xf numFmtId="182" fontId="30" fillId="0" borderId="34" xfId="133" applyNumberFormat="1" applyFont="1" applyBorder="1" applyAlignment="1">
      <alignment horizontal="right" vertical="center"/>
    </xf>
    <xf numFmtId="41" fontId="31" fillId="0" borderId="33" xfId="133" applyFont="1" applyBorder="1" applyAlignment="1">
      <alignment horizontal="right" vertical="center"/>
    </xf>
    <xf numFmtId="0" fontId="30" fillId="0" borderId="35" xfId="216" applyFont="1" applyBorder="1" applyAlignment="1">
      <alignment horizontal="center" vertical="center" shrinkToFit="1"/>
    </xf>
    <xf numFmtId="41" fontId="30" fillId="0" borderId="33" xfId="133" applyFont="1" applyBorder="1" applyAlignment="1">
      <alignment horizontal="right" vertical="center"/>
    </xf>
    <xf numFmtId="0" fontId="14" fillId="0" borderId="54" xfId="216" applyFont="1" applyBorder="1" applyAlignment="1">
      <alignment horizontal="left" vertical="center" shrinkToFit="1"/>
    </xf>
    <xf numFmtId="41" fontId="14" fillId="0" borderId="52" xfId="133" applyFont="1" applyBorder="1" applyAlignment="1">
      <alignment horizontal="right" vertical="center" shrinkToFit="1"/>
    </xf>
    <xf numFmtId="0" fontId="30" fillId="0" borderId="245" xfId="216" applyFont="1" applyBorder="1" applyAlignment="1">
      <alignment horizontal="left" vertical="center" shrinkToFit="1"/>
    </xf>
    <xf numFmtId="0" fontId="30" fillId="0" borderId="58" xfId="216" applyFont="1" applyBorder="1" applyAlignment="1">
      <alignment horizontal="left" vertical="center" shrinkToFit="1"/>
    </xf>
    <xf numFmtId="0" fontId="14" fillId="0" borderId="58" xfId="216" applyFont="1" applyBorder="1" applyAlignment="1">
      <alignment horizontal="left" vertical="center" shrinkToFit="1"/>
    </xf>
    <xf numFmtId="41" fontId="14" fillId="0" borderId="96" xfId="133" applyFont="1" applyBorder="1" applyAlignment="1">
      <alignment horizontal="right" vertical="center" shrinkToFit="1"/>
    </xf>
    <xf numFmtId="41" fontId="30" fillId="0" borderId="96" xfId="133" applyFont="1" applyBorder="1" applyAlignment="1">
      <alignment horizontal="right" vertical="center" shrinkToFit="1"/>
    </xf>
    <xf numFmtId="182" fontId="51" fillId="0" borderId="41" xfId="133" applyNumberFormat="1" applyFont="1" applyBorder="1" applyAlignment="1">
      <alignment horizontal="right" vertical="center"/>
    </xf>
    <xf numFmtId="41" fontId="30" fillId="0" borderId="34" xfId="133" applyFont="1" applyBorder="1" applyAlignment="1">
      <alignment horizontal="right" vertical="center" shrinkToFit="1"/>
    </xf>
    <xf numFmtId="0" fontId="31" fillId="0" borderId="0" xfId="216" applyFont="1" applyAlignment="1">
      <alignment horizontal="center" vertical="center" shrinkToFit="1"/>
    </xf>
    <xf numFmtId="0" fontId="30" fillId="0" borderId="247" xfId="216" applyFont="1" applyBorder="1" applyAlignment="1">
      <alignment horizontal="left" vertical="center" shrinkToFit="1"/>
    </xf>
    <xf numFmtId="41" fontId="14" fillId="0" borderId="34" xfId="133" applyFont="1" applyBorder="1" applyAlignment="1">
      <alignment horizontal="right" vertical="center" shrinkToFit="1"/>
    </xf>
    <xf numFmtId="0" fontId="30" fillId="0" borderId="54" xfId="216" applyFont="1" applyBorder="1" applyAlignment="1">
      <alignment horizontal="left" vertical="center" shrinkToFit="1"/>
    </xf>
    <xf numFmtId="41" fontId="30" fillId="0" borderId="52" xfId="133" applyFont="1" applyBorder="1" applyAlignment="1">
      <alignment horizontal="right" vertical="center" shrinkToFit="1"/>
    </xf>
    <xf numFmtId="182" fontId="51" fillId="0" borderId="52" xfId="133" applyNumberFormat="1" applyFont="1" applyBorder="1" applyAlignment="1">
      <alignment horizontal="right" vertical="center"/>
    </xf>
    <xf numFmtId="0" fontId="30" fillId="0" borderId="246" xfId="216" applyFont="1" applyBorder="1" applyAlignment="1">
      <alignment horizontal="left" vertical="center" shrinkToFit="1"/>
    </xf>
    <xf numFmtId="182" fontId="51" fillId="0" borderId="41" xfId="133" applyNumberFormat="1" applyFont="1" applyFill="1" applyBorder="1" applyAlignment="1">
      <alignment horizontal="right" vertical="center"/>
    </xf>
    <xf numFmtId="179" fontId="30" fillId="0" borderId="0" xfId="32" applyNumberFormat="1" applyFont="1" applyAlignment="1">
      <alignment horizontal="center" vertical="center" wrapText="1"/>
    </xf>
    <xf numFmtId="41" fontId="30" fillId="0" borderId="0" xfId="32" applyFont="1" applyAlignment="1">
      <alignment vertical="center" wrapText="1"/>
    </xf>
    <xf numFmtId="41" fontId="30" fillId="0" borderId="218" xfId="32" applyFont="1" applyBorder="1" applyAlignment="1">
      <alignment vertical="center" wrapText="1"/>
    </xf>
    <xf numFmtId="41" fontId="30" fillId="0" borderId="220" xfId="32" applyFont="1" applyBorder="1" applyAlignment="1">
      <alignment vertical="center" wrapText="1"/>
    </xf>
    <xf numFmtId="41" fontId="14" fillId="0" borderId="220" xfId="32" applyFont="1" applyBorder="1" applyAlignment="1">
      <alignment vertical="center" wrapText="1"/>
    </xf>
    <xf numFmtId="41" fontId="52" fillId="0" borderId="27" xfId="133" applyFont="1" applyFill="1" applyBorder="1" applyAlignment="1">
      <alignment horizontal="center" vertical="center"/>
    </xf>
    <xf numFmtId="0" fontId="30" fillId="0" borderId="30" xfId="216" applyFont="1" applyFill="1" applyBorder="1">
      <alignment vertical="center"/>
    </xf>
    <xf numFmtId="0" fontId="30" fillId="0" borderId="26" xfId="216" applyFont="1" applyFill="1" applyBorder="1">
      <alignment vertical="center"/>
    </xf>
    <xf numFmtId="0" fontId="30" fillId="0" borderId="31" xfId="216" applyFont="1" applyFill="1" applyBorder="1" applyAlignment="1">
      <alignment horizontal="center" vertical="center"/>
    </xf>
    <xf numFmtId="41" fontId="30" fillId="0" borderId="28" xfId="133" applyFont="1" applyFill="1" applyBorder="1" applyAlignment="1">
      <alignment horizontal="right" vertical="center"/>
    </xf>
    <xf numFmtId="41" fontId="30" fillId="0" borderId="31" xfId="133" applyFont="1" applyFill="1" applyBorder="1" applyAlignment="1">
      <alignment horizontal="center" vertical="center" wrapText="1"/>
    </xf>
    <xf numFmtId="41" fontId="30" fillId="0" borderId="224" xfId="133" applyFont="1" applyFill="1" applyBorder="1" applyAlignment="1">
      <alignment vertical="center" wrapText="1"/>
    </xf>
    <xf numFmtId="0" fontId="30" fillId="0" borderId="244" xfId="0" applyFont="1" applyBorder="1" applyAlignment="1">
      <alignment horizontal="center" vertical="center"/>
    </xf>
    <xf numFmtId="41" fontId="30" fillId="0" borderId="248" xfId="32" applyFont="1" applyBorder="1" applyAlignment="1">
      <alignment horizontal="right" vertical="center"/>
    </xf>
    <xf numFmtId="176" fontId="13" fillId="2" borderId="16" xfId="20" applyNumberFormat="1" applyFont="1" applyFill="1" applyBorder="1">
      <alignment vertical="center"/>
    </xf>
    <xf numFmtId="176" fontId="13" fillId="2" borderId="152" xfId="20" applyNumberFormat="1" applyFont="1" applyFill="1" applyBorder="1" applyAlignment="1">
      <alignment horizontal="right" vertical="center" indent="1"/>
    </xf>
    <xf numFmtId="0" fontId="4" fillId="0" borderId="0" xfId="53" applyFont="1" applyBorder="1">
      <alignment vertical="center"/>
    </xf>
    <xf numFmtId="180" fontId="30" fillId="0" borderId="0" xfId="32" applyNumberFormat="1" applyFont="1" applyAlignment="1">
      <alignment horizontal="center" vertical="center" wrapText="1"/>
    </xf>
    <xf numFmtId="41" fontId="30" fillId="0" borderId="50" xfId="32" applyFont="1" applyBorder="1" applyAlignment="1">
      <alignment vertical="center"/>
    </xf>
    <xf numFmtId="41" fontId="30" fillId="0" borderId="44" xfId="32" applyFont="1" applyBorder="1" applyAlignment="1">
      <alignment vertical="center"/>
    </xf>
    <xf numFmtId="41" fontId="13" fillId="2" borderId="104" xfId="20" applyFont="1" applyFill="1" applyBorder="1" applyAlignment="1">
      <alignment vertical="center"/>
    </xf>
    <xf numFmtId="0" fontId="13" fillId="2" borderId="82" xfId="65" applyFont="1" applyFill="1" applyBorder="1" applyAlignment="1">
      <alignment vertical="center"/>
    </xf>
    <xf numFmtId="0" fontId="13" fillId="2" borderId="67" xfId="65" applyFont="1" applyFill="1" applyBorder="1" applyAlignment="1">
      <alignment vertical="center"/>
    </xf>
    <xf numFmtId="179" fontId="30" fillId="0" borderId="49" xfId="133" applyNumberFormat="1" applyFont="1" applyFill="1" applyBorder="1" applyAlignment="1">
      <alignment horizontal="center" vertical="center" wrapText="1"/>
    </xf>
    <xf numFmtId="41" fontId="30" fillId="0" borderId="49" xfId="133" applyFont="1" applyFill="1" applyBorder="1" applyAlignment="1">
      <alignment vertical="center" wrapText="1"/>
    </xf>
    <xf numFmtId="41" fontId="30" fillId="0" borderId="49" xfId="133" applyFont="1" applyFill="1" applyBorder="1" applyAlignment="1">
      <alignment horizontal="center" vertical="center" wrapText="1"/>
    </xf>
    <xf numFmtId="41" fontId="30" fillId="0" borderId="69" xfId="133" applyNumberFormat="1" applyFont="1" applyFill="1" applyBorder="1" applyAlignment="1">
      <alignment vertical="center" wrapText="1"/>
    </xf>
    <xf numFmtId="0" fontId="53" fillId="0" borderId="32" xfId="121" applyFont="1" applyFill="1" applyBorder="1" applyAlignment="1">
      <alignment horizontal="center" vertical="center"/>
    </xf>
    <xf numFmtId="41" fontId="53" fillId="0" borderId="33" xfId="133" applyFont="1" applyBorder="1" applyAlignment="1">
      <alignment horizontal="right" vertical="center"/>
    </xf>
    <xf numFmtId="182" fontId="51" fillId="0" borderId="33" xfId="133" applyNumberFormat="1" applyFont="1" applyBorder="1" applyAlignment="1">
      <alignment horizontal="right" vertical="center"/>
    </xf>
    <xf numFmtId="41" fontId="13" fillId="0" borderId="35" xfId="223" applyFont="1" applyFill="1" applyBorder="1" applyAlignment="1">
      <alignment vertical="center"/>
    </xf>
    <xf numFmtId="41" fontId="13" fillId="0" borderId="0" xfId="223" applyFont="1" applyFill="1" applyBorder="1" applyAlignment="1">
      <alignment vertical="center" wrapText="1"/>
    </xf>
    <xf numFmtId="41" fontId="13" fillId="0" borderId="44" xfId="223" applyFont="1" applyFill="1" applyBorder="1" applyAlignment="1">
      <alignment horizontal="center" vertical="center" wrapText="1"/>
    </xf>
    <xf numFmtId="193" fontId="13" fillId="0" borderId="44" xfId="223" applyNumberFormat="1" applyFont="1" applyFill="1" applyBorder="1" applyAlignment="1">
      <alignment vertical="center" wrapText="1"/>
    </xf>
    <xf numFmtId="194" fontId="13" fillId="0" borderId="44" xfId="223" applyNumberFormat="1" applyFont="1" applyFill="1" applyBorder="1" applyAlignment="1">
      <alignment vertical="center" wrapText="1"/>
    </xf>
    <xf numFmtId="195" fontId="13" fillId="0" borderId="44" xfId="223" applyNumberFormat="1" applyFont="1" applyFill="1" applyBorder="1" applyAlignment="1">
      <alignment horizontal="center" vertical="center" wrapText="1"/>
    </xf>
    <xf numFmtId="41" fontId="13" fillId="0" borderId="95" xfId="223" applyFont="1" applyFill="1" applyBorder="1" applyAlignment="1">
      <alignment horizontal="center" vertical="center" wrapText="1"/>
    </xf>
    <xf numFmtId="41" fontId="8" fillId="0" borderId="0" xfId="223" applyFont="1" applyFill="1" applyBorder="1" applyAlignment="1">
      <alignment vertical="center" wrapText="1"/>
    </xf>
    <xf numFmtId="41" fontId="30" fillId="0" borderId="35" xfId="13" applyFont="1" applyFill="1" applyBorder="1" applyAlignment="1">
      <alignment vertical="center"/>
    </xf>
    <xf numFmtId="41" fontId="30" fillId="0" borderId="0" xfId="13" applyFont="1" applyFill="1" applyBorder="1" applyAlignment="1">
      <alignment vertical="center" wrapText="1"/>
    </xf>
    <xf numFmtId="41" fontId="30" fillId="0" borderId="0" xfId="13" applyFont="1" applyFill="1" applyBorder="1" applyAlignment="1">
      <alignment horizontal="right" vertical="center" wrapText="1"/>
    </xf>
    <xf numFmtId="41" fontId="30" fillId="0" borderId="0" xfId="13" applyFont="1" applyFill="1" applyBorder="1" applyAlignment="1">
      <alignment horizontal="center" vertical="center" wrapText="1"/>
    </xf>
    <xf numFmtId="41" fontId="30" fillId="0" borderId="65" xfId="13" applyNumberFormat="1" applyFont="1" applyFill="1" applyBorder="1" applyAlignment="1">
      <alignment horizontal="center" vertical="center" wrapText="1"/>
    </xf>
    <xf numFmtId="0" fontId="53" fillId="0" borderId="0" xfId="121" applyFont="1" applyFill="1" applyBorder="1" applyAlignment="1">
      <alignment horizontal="center" vertical="center"/>
    </xf>
    <xf numFmtId="41" fontId="30" fillId="0" borderId="47" xfId="133" applyFont="1" applyFill="1" applyBorder="1" applyAlignment="1">
      <alignment vertical="center"/>
    </xf>
    <xf numFmtId="41" fontId="30" fillId="0" borderId="35" xfId="32" applyFont="1" applyBorder="1" applyAlignment="1">
      <alignment vertical="center"/>
    </xf>
    <xf numFmtId="41" fontId="30" fillId="0" borderId="0" xfId="32" applyFont="1" applyBorder="1" applyAlignment="1">
      <alignment vertical="center"/>
    </xf>
    <xf numFmtId="0" fontId="30" fillId="0" borderId="54" xfId="0" applyFont="1" applyBorder="1" applyAlignment="1">
      <alignment horizontal="left" vertical="center"/>
    </xf>
    <xf numFmtId="41" fontId="30" fillId="0" borderId="55" xfId="32" applyFont="1" applyBorder="1" applyAlignment="1">
      <alignment vertical="center" wrapText="1"/>
    </xf>
    <xf numFmtId="41" fontId="30" fillId="0" borderId="55" xfId="32" applyFont="1" applyBorder="1" applyAlignment="1">
      <alignment horizontal="center" vertical="center" wrapText="1"/>
    </xf>
    <xf numFmtId="41" fontId="30" fillId="0" borderId="243" xfId="32" applyFont="1" applyBorder="1" applyAlignment="1">
      <alignment vertical="center" wrapText="1"/>
    </xf>
    <xf numFmtId="0" fontId="5" fillId="3" borderId="250" xfId="55" applyFont="1" applyFill="1" applyBorder="1" applyAlignment="1">
      <alignment horizontal="center" vertical="center"/>
    </xf>
    <xf numFmtId="0" fontId="5" fillId="3" borderId="251" xfId="55" applyFont="1" applyFill="1" applyBorder="1" applyAlignment="1">
      <alignment horizontal="center" vertical="center"/>
    </xf>
    <xf numFmtId="0" fontId="20" fillId="3" borderId="251" xfId="55" applyFont="1" applyFill="1" applyBorder="1" applyAlignment="1">
      <alignment horizontal="center" vertical="center" wrapText="1"/>
    </xf>
    <xf numFmtId="0" fontId="5" fillId="3" borderId="251" xfId="55" applyFont="1" applyFill="1" applyBorder="1" applyAlignment="1">
      <alignment horizontal="center" vertical="center" shrinkToFit="1"/>
    </xf>
    <xf numFmtId="0" fontId="5" fillId="3" borderId="252" xfId="55" applyFont="1" applyFill="1" applyBorder="1" applyAlignment="1">
      <alignment horizontal="center" vertical="center" shrinkToFit="1"/>
    </xf>
    <xf numFmtId="41" fontId="5" fillId="3" borderId="253" xfId="32" applyFont="1" applyFill="1" applyBorder="1" applyAlignment="1">
      <alignment horizontal="center" vertical="center"/>
    </xf>
    <xf numFmtId="41" fontId="5" fillId="3" borderId="251" xfId="32" applyFont="1" applyFill="1" applyBorder="1" applyAlignment="1">
      <alignment horizontal="center" vertical="center"/>
    </xf>
    <xf numFmtId="41" fontId="5" fillId="3" borderId="251" xfId="31" applyFont="1" applyFill="1" applyBorder="1" applyAlignment="1">
      <alignment horizontal="center" vertical="center"/>
    </xf>
    <xf numFmtId="0" fontId="32" fillId="0" borderId="249" xfId="0" applyFont="1" applyBorder="1">
      <alignment vertical="center"/>
    </xf>
    <xf numFmtId="0" fontId="32" fillId="0" borderId="256" xfId="0" applyFont="1" applyBorder="1">
      <alignment vertical="center"/>
    </xf>
    <xf numFmtId="0" fontId="32" fillId="0" borderId="70" xfId="0" applyFont="1" applyBorder="1">
      <alignment vertical="center"/>
    </xf>
    <xf numFmtId="0" fontId="32" fillId="0" borderId="242" xfId="0" applyFont="1" applyBorder="1">
      <alignment vertical="center"/>
    </xf>
    <xf numFmtId="0" fontId="32" fillId="0" borderId="53" xfId="0" applyFont="1" applyBorder="1" applyAlignment="1">
      <alignment horizontal="center" vertical="center"/>
    </xf>
    <xf numFmtId="41" fontId="32" fillId="0" borderId="257" xfId="32" applyFont="1" applyBorder="1" applyAlignment="1">
      <alignment horizontal="right" vertical="center"/>
    </xf>
    <xf numFmtId="181" fontId="5" fillId="2" borderId="258" xfId="32" applyNumberFormat="1" applyFont="1" applyFill="1" applyBorder="1" applyAlignment="1">
      <alignment horizontal="right" vertical="center"/>
    </xf>
    <xf numFmtId="41" fontId="32" fillId="0" borderId="256" xfId="32" applyFont="1" applyBorder="1" applyAlignment="1">
      <alignment horizontal="center" vertical="center"/>
    </xf>
    <xf numFmtId="41" fontId="32" fillId="0" borderId="70" xfId="32" applyFont="1" applyBorder="1" applyAlignment="1">
      <alignment horizontal="center" vertical="center" wrapText="1"/>
    </xf>
    <xf numFmtId="41" fontId="32" fillId="0" borderId="259" xfId="32" applyFont="1" applyBorder="1" applyAlignment="1">
      <alignment horizontal="center" vertical="center" wrapText="1"/>
    </xf>
    <xf numFmtId="41" fontId="32" fillId="0" borderId="260" xfId="32" applyFont="1" applyBorder="1" applyAlignment="1">
      <alignment horizontal="center" vertical="center" wrapText="1"/>
    </xf>
    <xf numFmtId="0" fontId="23" fillId="4" borderId="0" xfId="55" applyFont="1" applyFill="1">
      <alignment vertical="center"/>
    </xf>
    <xf numFmtId="0" fontId="8" fillId="0" borderId="91" xfId="116" applyFont="1" applyFill="1" applyBorder="1">
      <alignment vertical="center"/>
    </xf>
    <xf numFmtId="0" fontId="8" fillId="0" borderId="34" xfId="116" applyFont="1" applyFill="1" applyBorder="1">
      <alignment vertical="center"/>
    </xf>
    <xf numFmtId="0" fontId="8" fillId="0" borderId="35" xfId="116" applyFont="1" applyFill="1" applyBorder="1">
      <alignment vertical="center"/>
    </xf>
    <xf numFmtId="0" fontId="13" fillId="0" borderId="0" xfId="65" applyFont="1" applyAlignment="1">
      <alignment horizontal="left" vertical="center" wrapText="1"/>
    </xf>
    <xf numFmtId="0" fontId="33" fillId="0" borderId="0" xfId="65" applyFont="1" applyAlignment="1">
      <alignment horizontal="center" vertical="center" wrapText="1"/>
    </xf>
    <xf numFmtId="0" fontId="36" fillId="0" borderId="112" xfId="65" applyFont="1" applyBorder="1" applyAlignment="1">
      <alignment horizontal="center" vertical="center" wrapText="1"/>
    </xf>
    <xf numFmtId="0" fontId="36" fillId="0" borderId="114" xfId="65" applyFont="1" applyBorder="1" applyAlignment="1">
      <alignment horizontal="center" vertical="center" wrapText="1"/>
    </xf>
    <xf numFmtId="0" fontId="37" fillId="0" borderId="61" xfId="65" applyFont="1" applyBorder="1" applyAlignment="1">
      <alignment horizontal="center" vertical="center"/>
    </xf>
    <xf numFmtId="0" fontId="14" fillId="0" borderId="62" xfId="65" applyBorder="1" applyAlignment="1">
      <alignment horizontal="center" vertical="center"/>
    </xf>
    <xf numFmtId="0" fontId="14" fillId="0" borderId="63" xfId="65" applyBorder="1" applyAlignment="1">
      <alignment horizontal="center" vertical="center"/>
    </xf>
    <xf numFmtId="0" fontId="14" fillId="0" borderId="64" xfId="65" applyBorder="1" applyAlignment="1">
      <alignment horizontal="center" vertical="center"/>
    </xf>
    <xf numFmtId="0" fontId="14" fillId="0" borderId="0" xfId="65" applyAlignment="1">
      <alignment horizontal="center" vertical="center"/>
    </xf>
    <xf numFmtId="0" fontId="14" fillId="0" borderId="65" xfId="65" applyBorder="1" applyAlignment="1">
      <alignment horizontal="center" vertical="center"/>
    </xf>
    <xf numFmtId="0" fontId="11" fillId="0" borderId="0" xfId="65" applyFont="1" applyAlignment="1">
      <alignment horizontal="center" vertical="center"/>
    </xf>
    <xf numFmtId="0" fontId="14" fillId="0" borderId="66" xfId="65" applyBorder="1" applyAlignment="1">
      <alignment horizontal="center" vertical="center"/>
    </xf>
    <xf numFmtId="0" fontId="14" fillId="0" borderId="67" xfId="65" applyBorder="1" applyAlignment="1">
      <alignment horizontal="center" vertical="center"/>
    </xf>
    <xf numFmtId="0" fontId="14" fillId="0" borderId="68" xfId="65" applyBorder="1" applyAlignment="1">
      <alignment horizontal="center" vertical="center"/>
    </xf>
    <xf numFmtId="0" fontId="38" fillId="5" borderId="22" xfId="65" applyFont="1" applyFill="1" applyBorder="1" applyAlignment="1">
      <alignment horizontal="center" vertical="center" wrapText="1"/>
    </xf>
    <xf numFmtId="0" fontId="38" fillId="5" borderId="139" xfId="65" applyFont="1" applyFill="1" applyBorder="1" applyAlignment="1">
      <alignment horizontal="center" vertical="center" wrapText="1"/>
    </xf>
    <xf numFmtId="0" fontId="40" fillId="0" borderId="0" xfId="65" applyFont="1" applyAlignment="1">
      <alignment horizontal="left" vertical="center" wrapText="1"/>
    </xf>
    <xf numFmtId="0" fontId="38" fillId="5" borderId="147" xfId="65" applyFont="1" applyFill="1" applyBorder="1" applyAlignment="1">
      <alignment horizontal="center" vertical="center" wrapText="1"/>
    </xf>
    <xf numFmtId="0" fontId="38" fillId="5" borderId="144" xfId="65" applyFont="1" applyFill="1" applyBorder="1" applyAlignment="1">
      <alignment horizontal="center" vertical="center" wrapText="1"/>
    </xf>
    <xf numFmtId="0" fontId="38" fillId="5" borderId="20" xfId="65" applyFont="1" applyFill="1" applyBorder="1" applyAlignment="1">
      <alignment horizontal="center" vertical="center" wrapText="1"/>
    </xf>
    <xf numFmtId="0" fontId="38" fillId="5" borderId="21" xfId="65" applyFont="1" applyFill="1" applyBorder="1" applyAlignment="1">
      <alignment horizontal="center" vertical="center" wrapText="1"/>
    </xf>
    <xf numFmtId="0" fontId="38" fillId="5" borderId="145" xfId="65" applyFont="1" applyFill="1" applyBorder="1" applyAlignment="1">
      <alignment horizontal="center" vertical="center" wrapText="1"/>
    </xf>
    <xf numFmtId="0" fontId="38" fillId="5" borderId="146" xfId="65" applyFont="1" applyFill="1" applyBorder="1" applyAlignment="1">
      <alignment horizontal="center" vertical="center" wrapText="1"/>
    </xf>
    <xf numFmtId="0" fontId="19" fillId="5" borderId="170" xfId="65" applyFont="1" applyFill="1" applyBorder="1" applyAlignment="1">
      <alignment horizontal="center" vertical="center" wrapText="1"/>
    </xf>
    <xf numFmtId="0" fontId="19" fillId="5" borderId="164" xfId="65" applyFont="1" applyFill="1" applyBorder="1" applyAlignment="1">
      <alignment horizontal="center" vertical="center" wrapText="1"/>
    </xf>
    <xf numFmtId="0" fontId="19" fillId="5" borderId="175" xfId="65" applyFont="1" applyFill="1" applyBorder="1" applyAlignment="1">
      <alignment horizontal="center" vertical="center" wrapText="1"/>
    </xf>
    <xf numFmtId="0" fontId="19" fillId="5" borderId="169" xfId="65" applyFont="1" applyFill="1" applyBorder="1" applyAlignment="1">
      <alignment horizontal="center" vertical="center" wrapText="1"/>
    </xf>
    <xf numFmtId="0" fontId="38" fillId="5" borderId="172" xfId="65" applyFont="1" applyFill="1" applyBorder="1" applyAlignment="1">
      <alignment horizontal="center" vertical="center" wrapText="1"/>
    </xf>
    <xf numFmtId="0" fontId="38" fillId="5" borderId="171" xfId="65" applyFont="1" applyFill="1" applyBorder="1" applyAlignment="1">
      <alignment horizontal="center" vertical="center" wrapText="1"/>
    </xf>
    <xf numFmtId="0" fontId="38" fillId="5" borderId="174" xfId="65" applyFont="1" applyFill="1" applyBorder="1" applyAlignment="1">
      <alignment horizontal="center" vertical="center" wrapText="1"/>
    </xf>
    <xf numFmtId="0" fontId="38" fillId="5" borderId="173" xfId="65" applyFont="1" applyFill="1" applyBorder="1" applyAlignment="1">
      <alignment horizontal="center" vertical="center" wrapText="1"/>
    </xf>
    <xf numFmtId="0" fontId="19" fillId="5" borderId="172" xfId="65" applyFont="1" applyFill="1" applyBorder="1" applyAlignment="1">
      <alignment horizontal="center" vertical="center" wrapText="1"/>
    </xf>
    <xf numFmtId="0" fontId="19" fillId="5" borderId="171" xfId="65" applyFont="1" applyFill="1" applyBorder="1" applyAlignment="1">
      <alignment horizontal="center" vertical="center" wrapText="1"/>
    </xf>
    <xf numFmtId="41" fontId="8" fillId="2" borderId="184" xfId="3" applyFont="1" applyFill="1" applyBorder="1" applyAlignment="1">
      <alignment horizontal="center" vertical="center"/>
    </xf>
    <xf numFmtId="0" fontId="8" fillId="2" borderId="4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186" fontId="8" fillId="2" borderId="185" xfId="3" applyNumberFormat="1" applyFont="1" applyFill="1" applyBorder="1" applyAlignment="1">
      <alignment horizontal="center" vertical="center"/>
    </xf>
    <xf numFmtId="186" fontId="8" fillId="2" borderId="184" xfId="3" applyNumberFormat="1" applyFont="1" applyFill="1" applyBorder="1" applyAlignment="1">
      <alignment horizontal="center" vertical="center"/>
    </xf>
    <xf numFmtId="0" fontId="8" fillId="2" borderId="184" xfId="2" applyFont="1" applyFill="1" applyBorder="1" applyAlignment="1">
      <alignment horizontal="center" vertical="center"/>
    </xf>
    <xf numFmtId="186" fontId="8" fillId="2" borderId="178" xfId="3" applyNumberFormat="1" applyFont="1" applyFill="1" applyBorder="1" applyAlignment="1">
      <alignment horizontal="center" vertical="center"/>
    </xf>
    <xf numFmtId="186" fontId="8" fillId="2" borderId="177" xfId="3" applyNumberFormat="1" applyFont="1" applyFill="1" applyBorder="1" applyAlignment="1">
      <alignment horizontal="center" vertical="center"/>
    </xf>
    <xf numFmtId="0" fontId="8" fillId="2" borderId="177" xfId="2" applyFont="1" applyFill="1" applyBorder="1" applyAlignment="1">
      <alignment horizontal="center" vertical="center"/>
    </xf>
    <xf numFmtId="186" fontId="8" fillId="2" borderId="195" xfId="3" applyNumberFormat="1" applyFont="1" applyFill="1" applyBorder="1" applyAlignment="1">
      <alignment horizontal="center" vertical="center"/>
    </xf>
    <xf numFmtId="186" fontId="8" fillId="2" borderId="194" xfId="3" applyNumberFormat="1" applyFont="1" applyFill="1" applyBorder="1" applyAlignment="1">
      <alignment horizontal="center" vertical="center"/>
    </xf>
    <xf numFmtId="0" fontId="8" fillId="2" borderId="194" xfId="2" applyFont="1" applyFill="1" applyBorder="1" applyAlignment="1">
      <alignment horizontal="center" vertical="center"/>
    </xf>
    <xf numFmtId="0" fontId="44" fillId="2" borderId="0" xfId="2" applyFont="1" applyFill="1" applyAlignment="1">
      <alignment horizontal="center" vertical="center"/>
    </xf>
    <xf numFmtId="0" fontId="6" fillId="3" borderId="215" xfId="2" applyFont="1" applyFill="1" applyBorder="1" applyAlignment="1">
      <alignment horizontal="center" vertical="center"/>
    </xf>
    <xf numFmtId="0" fontId="6" fillId="3" borderId="214" xfId="2" applyFont="1" applyFill="1" applyBorder="1" applyAlignment="1">
      <alignment horizontal="center" vertical="center"/>
    </xf>
    <xf numFmtId="0" fontId="7" fillId="3" borderId="214" xfId="2" applyFont="1" applyFill="1" applyBorder="1" applyAlignment="1">
      <alignment horizontal="center" vertical="center"/>
    </xf>
    <xf numFmtId="0" fontId="7" fillId="3" borderId="213" xfId="2" applyFont="1" applyFill="1" applyBorder="1" applyAlignment="1">
      <alignment horizontal="center" vertical="center"/>
    </xf>
    <xf numFmtId="0" fontId="5" fillId="3" borderId="212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3" borderId="211" xfId="2" applyFont="1" applyFill="1" applyBorder="1" applyAlignment="1">
      <alignment horizontal="center" vertical="center"/>
    </xf>
    <xf numFmtId="0" fontId="5" fillId="2" borderId="210" xfId="2" applyFont="1" applyFill="1" applyBorder="1" applyAlignment="1">
      <alignment vertical="center" wrapText="1"/>
    </xf>
    <xf numFmtId="0" fontId="5" fillId="2" borderId="209" xfId="2" applyFont="1" applyFill="1" applyBorder="1" applyAlignment="1">
      <alignment vertical="center" wrapText="1"/>
    </xf>
    <xf numFmtId="0" fontId="5" fillId="2" borderId="208" xfId="2" applyFont="1" applyFill="1" applyBorder="1" applyAlignment="1">
      <alignment vertical="center" wrapText="1"/>
    </xf>
    <xf numFmtId="0" fontId="8" fillId="2" borderId="25" xfId="2" applyFont="1" applyFill="1" applyBorder="1">
      <alignment vertical="center"/>
    </xf>
    <xf numFmtId="0" fontId="8" fillId="2" borderId="26" xfId="2" applyFont="1" applyFill="1" applyBorder="1">
      <alignment vertical="center"/>
    </xf>
    <xf numFmtId="41" fontId="8" fillId="2" borderId="0" xfId="3" applyFont="1" applyFill="1" applyAlignment="1">
      <alignment horizontal="center" vertical="center" wrapText="1"/>
    </xf>
    <xf numFmtId="0" fontId="8" fillId="2" borderId="30" xfId="2" applyFont="1" applyFill="1" applyBorder="1">
      <alignment vertical="center"/>
    </xf>
    <xf numFmtId="41" fontId="8" fillId="2" borderId="98" xfId="3" applyFont="1" applyFill="1" applyBorder="1" applyAlignment="1">
      <alignment horizontal="center" vertical="center" wrapText="1"/>
    </xf>
    <xf numFmtId="179" fontId="8" fillId="2" borderId="44" xfId="3" applyNumberFormat="1" applyFont="1" applyFill="1" applyBorder="1" applyAlignment="1">
      <alignment horizontal="center" vertical="center" wrapText="1"/>
    </xf>
    <xf numFmtId="41" fontId="8" fillId="2" borderId="49" xfId="3" applyFont="1" applyFill="1" applyBorder="1" applyAlignment="1">
      <alignment horizontal="center" vertical="center" wrapText="1"/>
    </xf>
    <xf numFmtId="41" fontId="8" fillId="2" borderId="44" xfId="3" applyFont="1" applyFill="1" applyBorder="1" applyAlignment="1">
      <alignment horizontal="center" vertical="center" wrapText="1"/>
    </xf>
    <xf numFmtId="180" fontId="13" fillId="2" borderId="0" xfId="3" applyNumberFormat="1" applyFont="1" applyFill="1" applyAlignment="1">
      <alignment horizontal="center" vertical="center" wrapText="1"/>
    </xf>
    <xf numFmtId="0" fontId="8" fillId="2" borderId="227" xfId="2" applyFont="1" applyFill="1" applyBorder="1">
      <alignment vertical="center"/>
    </xf>
    <xf numFmtId="41" fontId="10" fillId="2" borderId="0" xfId="3" applyFont="1" applyFill="1" applyAlignment="1">
      <alignment horizontal="center" vertical="center" wrapText="1"/>
    </xf>
    <xf numFmtId="179" fontId="8" fillId="2" borderId="0" xfId="3" applyNumberFormat="1" applyFont="1" applyFill="1" applyAlignment="1">
      <alignment horizontal="right" vertical="center" wrapText="1"/>
    </xf>
    <xf numFmtId="179" fontId="13" fillId="2" borderId="0" xfId="3" applyNumberFormat="1" applyFont="1" applyFill="1" applyAlignment="1">
      <alignment horizontal="right" vertical="center" wrapText="1"/>
    </xf>
    <xf numFmtId="179" fontId="8" fillId="2" borderId="0" xfId="3" applyNumberFormat="1" applyFont="1" applyFill="1" applyAlignment="1">
      <alignment horizontal="center" vertical="center" wrapText="1"/>
    </xf>
    <xf numFmtId="179" fontId="10" fillId="2" borderId="0" xfId="3" applyNumberFormat="1" applyFont="1" applyFill="1" applyAlignment="1">
      <alignment horizontal="center" vertical="center" wrapText="1"/>
    </xf>
    <xf numFmtId="179" fontId="13" fillId="2" borderId="0" xfId="30" applyNumberFormat="1" applyFont="1" applyFill="1" applyAlignment="1">
      <alignment horizontal="center" vertical="center" wrapText="1"/>
    </xf>
    <xf numFmtId="179" fontId="13" fillId="2" borderId="44" xfId="30" applyNumberFormat="1" applyFont="1" applyFill="1" applyBorder="1" applyAlignment="1">
      <alignment horizontal="center" vertical="center" wrapText="1"/>
    </xf>
    <xf numFmtId="41" fontId="8" fillId="2" borderId="36" xfId="3" applyFont="1" applyFill="1" applyBorder="1" applyAlignment="1">
      <alignment horizontal="center" vertical="center" wrapText="1"/>
    </xf>
    <xf numFmtId="41" fontId="8" fillId="2" borderId="31" xfId="3" applyFont="1" applyFill="1" applyBorder="1" applyAlignment="1">
      <alignment horizontal="center" vertical="center" wrapText="1"/>
    </xf>
    <xf numFmtId="179" fontId="8" fillId="2" borderId="44" xfId="3" applyNumberFormat="1" applyFont="1" applyFill="1" applyBorder="1" applyAlignment="1">
      <alignment horizontal="right" vertical="center" wrapText="1"/>
    </xf>
    <xf numFmtId="179" fontId="8" fillId="2" borderId="36" xfId="3" applyNumberFormat="1" applyFont="1" applyFill="1" applyBorder="1" applyAlignment="1">
      <alignment horizontal="center" vertical="center" wrapText="1"/>
    </xf>
    <xf numFmtId="0" fontId="50" fillId="2" borderId="0" xfId="2" applyFont="1" applyFill="1" applyAlignment="1">
      <alignment horizontal="center" vertical="center"/>
    </xf>
    <xf numFmtId="0" fontId="6" fillId="3" borderId="241" xfId="2" applyFont="1" applyFill="1" applyBorder="1" applyAlignment="1">
      <alignment horizontal="center" vertical="center"/>
    </xf>
    <xf numFmtId="0" fontId="6" fillId="3" borderId="240" xfId="2" applyFont="1" applyFill="1" applyBorder="1" applyAlignment="1">
      <alignment horizontal="center" vertical="center"/>
    </xf>
    <xf numFmtId="0" fontId="7" fillId="3" borderId="238" xfId="2" applyFont="1" applyFill="1" applyBorder="1" applyAlignment="1">
      <alignment horizontal="center" vertical="center"/>
    </xf>
    <xf numFmtId="0" fontId="7" fillId="3" borderId="237" xfId="2" applyFont="1" applyFill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 wrapText="1"/>
    </xf>
    <xf numFmtId="0" fontId="5" fillId="3" borderId="25" xfId="2" applyFont="1" applyFill="1" applyBorder="1" applyAlignment="1">
      <alignment horizontal="center" vertical="center" wrapText="1"/>
    </xf>
    <xf numFmtId="0" fontId="5" fillId="3" borderId="223" xfId="2" applyFont="1" applyFill="1" applyBorder="1" applyAlignment="1">
      <alignment horizontal="center" vertical="center" wrapText="1"/>
    </xf>
    <xf numFmtId="0" fontId="5" fillId="2" borderId="227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192" fontId="10" fillId="2" borderId="44" xfId="3" applyNumberFormat="1" applyFont="1" applyFill="1" applyBorder="1" applyAlignment="1">
      <alignment horizontal="center" vertical="center" wrapText="1"/>
    </xf>
    <xf numFmtId="0" fontId="25" fillId="0" borderId="61" xfId="65" applyFont="1" applyBorder="1" applyAlignment="1">
      <alignment horizontal="center" vertical="center"/>
    </xf>
    <xf numFmtId="0" fontId="13" fillId="0" borderId="62" xfId="65" applyFont="1" applyBorder="1" applyAlignment="1">
      <alignment horizontal="center" vertical="center"/>
    </xf>
    <xf numFmtId="0" fontId="13" fillId="0" borderId="63" xfId="65" applyFont="1" applyBorder="1" applyAlignment="1">
      <alignment horizontal="center" vertical="center"/>
    </xf>
    <xf numFmtId="0" fontId="13" fillId="0" borderId="64" xfId="65" applyFont="1" applyBorder="1" applyAlignment="1">
      <alignment horizontal="center" vertical="center"/>
    </xf>
    <xf numFmtId="0" fontId="13" fillId="0" borderId="0" xfId="65" applyFont="1" applyAlignment="1">
      <alignment horizontal="center" vertical="center"/>
    </xf>
    <xf numFmtId="0" fontId="13" fillId="0" borderId="65" xfId="65" applyFont="1" applyBorder="1" applyAlignment="1">
      <alignment horizontal="center" vertical="center"/>
    </xf>
    <xf numFmtId="0" fontId="13" fillId="0" borderId="66" xfId="65" applyFont="1" applyBorder="1" applyAlignment="1">
      <alignment horizontal="center" vertical="center"/>
    </xf>
    <xf numFmtId="0" fontId="13" fillId="0" borderId="67" xfId="65" applyFont="1" applyBorder="1" applyAlignment="1">
      <alignment horizontal="center" vertical="center"/>
    </xf>
    <xf numFmtId="0" fontId="13" fillId="0" borderId="68" xfId="65" applyFont="1" applyBorder="1" applyAlignment="1">
      <alignment horizontal="center" vertical="center"/>
    </xf>
    <xf numFmtId="0" fontId="5" fillId="0" borderId="83" xfId="65" applyFont="1" applyBorder="1" applyAlignment="1">
      <alignment vertical="center" wrapText="1"/>
    </xf>
    <xf numFmtId="0" fontId="5" fillId="0" borderId="18" xfId="65" applyFont="1" applyBorder="1" applyAlignment="1">
      <alignment vertical="center" wrapText="1"/>
    </xf>
    <xf numFmtId="0" fontId="8" fillId="2" borderId="6" xfId="65" applyFont="1" applyFill="1" applyBorder="1" applyAlignment="1">
      <alignment vertical="center" wrapText="1"/>
    </xf>
    <xf numFmtId="0" fontId="26" fillId="2" borderId="0" xfId="53" applyFont="1" applyFill="1" applyAlignment="1">
      <alignment horizontal="center" vertical="center"/>
    </xf>
    <xf numFmtId="0" fontId="6" fillId="3" borderId="90" xfId="53" applyFont="1" applyFill="1" applyBorder="1" applyAlignment="1">
      <alignment horizontal="center" vertical="center"/>
    </xf>
    <xf numFmtId="0" fontId="6" fillId="3" borderId="87" xfId="53" applyFont="1" applyFill="1" applyBorder="1" applyAlignment="1">
      <alignment horizontal="center" vertical="center"/>
    </xf>
    <xf numFmtId="0" fontId="6" fillId="3" borderId="89" xfId="53" applyFont="1" applyFill="1" applyBorder="1" applyAlignment="1">
      <alignment horizontal="center" vertical="center"/>
    </xf>
    <xf numFmtId="0" fontId="7" fillId="3" borderId="88" xfId="53" applyFont="1" applyFill="1" applyBorder="1" applyAlignment="1">
      <alignment horizontal="center" vertical="center"/>
    </xf>
    <xf numFmtId="0" fontId="7" fillId="3" borderId="87" xfId="53" applyFont="1" applyFill="1" applyBorder="1" applyAlignment="1">
      <alignment horizontal="center" vertical="center"/>
    </xf>
    <xf numFmtId="0" fontId="5" fillId="3" borderId="85" xfId="53" applyFont="1" applyFill="1" applyBorder="1" applyAlignment="1">
      <alignment horizontal="center" vertical="center" wrapText="1"/>
    </xf>
    <xf numFmtId="0" fontId="5" fillId="3" borderId="3" xfId="53" applyFont="1" applyFill="1" applyBorder="1" applyAlignment="1">
      <alignment horizontal="center" vertical="center" wrapText="1"/>
    </xf>
    <xf numFmtId="0" fontId="5" fillId="3" borderId="84" xfId="53" applyFont="1" applyFill="1" applyBorder="1" applyAlignment="1">
      <alignment horizontal="center" vertical="center" wrapText="1"/>
    </xf>
    <xf numFmtId="0" fontId="5" fillId="3" borderId="2" xfId="53" applyFont="1" applyFill="1" applyBorder="1" applyAlignment="1">
      <alignment horizontal="center" vertical="center"/>
    </xf>
    <xf numFmtId="0" fontId="5" fillId="3" borderId="3" xfId="53" applyFont="1" applyFill="1" applyBorder="1" applyAlignment="1">
      <alignment horizontal="center" vertical="center"/>
    </xf>
    <xf numFmtId="180" fontId="30" fillId="0" borderId="49" xfId="133" applyNumberFormat="1" applyFont="1" applyFill="1" applyBorder="1" applyAlignment="1">
      <alignment horizontal="center" vertical="center" wrapText="1"/>
    </xf>
    <xf numFmtId="180" fontId="30" fillId="0" borderId="0" xfId="32" applyNumberFormat="1" applyFont="1" applyAlignment="1">
      <alignment horizontal="center" vertical="center" wrapText="1"/>
    </xf>
    <xf numFmtId="179" fontId="4" fillId="0" borderId="0" xfId="223" applyNumberFormat="1" applyFont="1" applyFill="1" applyBorder="1" applyAlignment="1">
      <alignment horizontal="center" vertical="center" wrapText="1"/>
    </xf>
    <xf numFmtId="179" fontId="13" fillId="0" borderId="44" xfId="223" applyNumberFormat="1" applyFont="1" applyFill="1" applyBorder="1" applyAlignment="1">
      <alignment horizontal="center" vertical="center" wrapText="1"/>
    </xf>
    <xf numFmtId="0" fontId="28" fillId="2" borderId="0" xfId="55" applyFont="1" applyFill="1" applyAlignment="1">
      <alignment horizontal="center" vertical="center"/>
    </xf>
    <xf numFmtId="0" fontId="6" fillId="3" borderId="99" xfId="55" applyFont="1" applyFill="1" applyBorder="1" applyAlignment="1">
      <alignment horizontal="center" vertical="center"/>
    </xf>
    <xf numFmtId="0" fontId="6" fillId="3" borderId="100" xfId="55" applyFont="1" applyFill="1" applyBorder="1" applyAlignment="1">
      <alignment horizontal="center" vertical="center"/>
    </xf>
    <xf numFmtId="0" fontId="7" fillId="3" borderId="102" xfId="55" applyFont="1" applyFill="1" applyBorder="1" applyAlignment="1">
      <alignment horizontal="center" vertical="center"/>
    </xf>
    <xf numFmtId="0" fontId="7" fillId="3" borderId="103" xfId="55" applyFont="1" applyFill="1" applyBorder="1" applyAlignment="1">
      <alignment horizontal="center" vertical="center"/>
    </xf>
    <xf numFmtId="0" fontId="5" fillId="3" borderId="252" xfId="55" applyFont="1" applyFill="1" applyBorder="1" applyAlignment="1">
      <alignment horizontal="center" vertical="center" wrapText="1"/>
    </xf>
    <xf numFmtId="0" fontId="5" fillId="3" borderId="254" xfId="55" applyFont="1" applyFill="1" applyBorder="1" applyAlignment="1">
      <alignment horizontal="center" vertical="center" wrapText="1"/>
    </xf>
    <xf numFmtId="0" fontId="5" fillId="3" borderId="255" xfId="55" applyFont="1" applyFill="1" applyBorder="1" applyAlignment="1">
      <alignment horizontal="center" vertical="center" wrapText="1"/>
    </xf>
    <xf numFmtId="41" fontId="23" fillId="0" borderId="0" xfId="55" applyNumberFormat="1" applyFont="1">
      <alignment vertical="center"/>
    </xf>
  </cellXfs>
  <cellStyles count="224">
    <cellStyle name="백분율 2" xfId="5"/>
    <cellStyle name="백분율 3" xfId="6"/>
    <cellStyle name="백분율 4" xfId="4"/>
    <cellStyle name="백분율 4 2" xfId="7"/>
    <cellStyle name="백분율 4 2 2" xfId="66"/>
    <cellStyle name="백분율 4 2 2 2" xfId="162"/>
    <cellStyle name="백분율 4 2 3" xfId="124"/>
    <cellStyle name="백분율 4 2 4" xfId="194"/>
    <cellStyle name="백분율 4 3" xfId="67"/>
    <cellStyle name="백분율 4 3 2" xfId="163"/>
    <cellStyle name="백분율 4 3 3" xfId="96"/>
    <cellStyle name="백분율 4 4" xfId="99"/>
    <cellStyle name="백분율 4 4 2" xfId="208"/>
    <cellStyle name="백분율 4 5" xfId="123"/>
    <cellStyle name="백분율 5" xfId="8"/>
    <cellStyle name="백분율 6" xfId="9"/>
    <cellStyle name="백분율 6 2" xfId="10"/>
    <cellStyle name="백분율 6 2 2" xfId="68"/>
    <cellStyle name="백분율 6 2 2 2" xfId="164"/>
    <cellStyle name="백분율 6 2 3" xfId="126"/>
    <cellStyle name="백분율 6 2 4" xfId="198"/>
    <cellStyle name="백분율 6 3" xfId="11"/>
    <cellStyle name="백분율 6 3 2" xfId="87"/>
    <cellStyle name="백분율 6 3 2 2" xfId="182"/>
    <cellStyle name="백분율 6 3 3" xfId="127"/>
    <cellStyle name="백분율 6 3 4" xfId="205"/>
    <cellStyle name="백분율 6 4" xfId="12"/>
    <cellStyle name="백분율 6 4 2" xfId="105"/>
    <cellStyle name="백분율 6 4 2 2" xfId="209"/>
    <cellStyle name="백분율 6 4 3" xfId="128"/>
    <cellStyle name="백분율 6 5" xfId="69"/>
    <cellStyle name="백분율 6 5 2" xfId="165"/>
    <cellStyle name="백분율 6 6" xfId="125"/>
    <cellStyle name="백분율 6 7" xfId="190"/>
    <cellStyle name="백분율 7" xfId="186"/>
    <cellStyle name="쉼표 [0]" xfId="1" builtinId="6"/>
    <cellStyle name="쉼표 [0] 10" xfId="120"/>
    <cellStyle name="쉼표 [0] 11" xfId="13"/>
    <cellStyle name="쉼표 [0] 11 3" xfId="14"/>
    <cellStyle name="쉼표 [0] 16" xfId="15"/>
    <cellStyle name="쉼표 [0] 18" xfId="223"/>
    <cellStyle name="쉼표 [0] 2" xfId="16"/>
    <cellStyle name="쉼표 [0] 2 2" xfId="17"/>
    <cellStyle name="쉼표 [0] 2 2 2" xfId="18"/>
    <cellStyle name="쉼표 [0] 2 2 3" xfId="19"/>
    <cellStyle name="쉼표 [0] 3" xfId="20"/>
    <cellStyle name="쉼표 [0] 3 2" xfId="21"/>
    <cellStyle name="쉼표 [0] 3 2 2" xfId="22"/>
    <cellStyle name="쉼표 [0] 3 2 3" xfId="23"/>
    <cellStyle name="쉼표 [0] 4" xfId="3"/>
    <cellStyle name="쉼표 [0] 4 2" xfId="24"/>
    <cellStyle name="쉼표 [0] 4 2 2" xfId="25"/>
    <cellStyle name="쉼표 [0] 4 2 3" xfId="26"/>
    <cellStyle name="쉼표 [0] 4 3" xfId="27"/>
    <cellStyle name="쉼표 [0] 4 3 2" xfId="28"/>
    <cellStyle name="쉼표 [0] 4 3 2 2" xfId="106"/>
    <cellStyle name="쉼표 [0] 4 3 2 2 2" xfId="210"/>
    <cellStyle name="쉼표 [0] 4 3 2 3" xfId="130"/>
    <cellStyle name="쉼표 [0] 4 3 3" xfId="70"/>
    <cellStyle name="쉼표 [0] 4 3 3 2" xfId="166"/>
    <cellStyle name="쉼표 [0] 4 3 4" xfId="129"/>
    <cellStyle name="쉼표 [0] 4 3 5" xfId="193"/>
    <cellStyle name="쉼표 [0] 4 4" xfId="71"/>
    <cellStyle name="쉼표 [0] 4 4 2" xfId="167"/>
    <cellStyle name="쉼표 [0] 4 4 3" xfId="97"/>
    <cellStyle name="쉼표 [0] 4 5" xfId="98"/>
    <cellStyle name="쉼표 [0] 4 5 2" xfId="207"/>
    <cellStyle name="쉼표 [0] 4 6" xfId="122"/>
    <cellStyle name="쉼표 [0] 5" xfId="29"/>
    <cellStyle name="쉼표 [0] 5 2" xfId="30"/>
    <cellStyle name="쉼표 [0] 5 2 2" xfId="31"/>
    <cellStyle name="쉼표 [0] 5 2 2 2" xfId="72"/>
    <cellStyle name="쉼표 [0] 5 2 2 2 2" xfId="168"/>
    <cellStyle name="쉼표 [0] 5 2 2 3" xfId="132"/>
    <cellStyle name="쉼표 [0] 5 2 2 4" xfId="199"/>
    <cellStyle name="쉼표 [0] 5 2 3" xfId="32"/>
    <cellStyle name="쉼표 [0] 5 2 3 2" xfId="33"/>
    <cellStyle name="쉼표 [0] 5 2 3 2 2" xfId="73"/>
    <cellStyle name="쉼표 [0] 5 2 3 2 2 2" xfId="169"/>
    <cellStyle name="쉼표 [0] 5 2 3 2 3" xfId="134"/>
    <cellStyle name="쉼표 [0] 5 2 3 3" xfId="107"/>
    <cellStyle name="쉼표 [0] 5 2 3 3 2" xfId="211"/>
    <cellStyle name="쉼표 [0] 5 2 3 4" xfId="133"/>
    <cellStyle name="쉼표 [0] 5 2 4" xfId="34"/>
    <cellStyle name="쉼표 [0] 5 2 4 2" xfId="108"/>
    <cellStyle name="쉼표 [0] 5 2 4 2 2" xfId="212"/>
    <cellStyle name="쉼표 [0] 5 2 4 3" xfId="135"/>
    <cellStyle name="쉼표 [0] 5 2 5" xfId="35"/>
    <cellStyle name="쉼표 [0] 5 2 5 2" xfId="109"/>
    <cellStyle name="쉼표 [0] 5 2 5 2 2" xfId="213"/>
    <cellStyle name="쉼표 [0] 5 2 5 3" xfId="136"/>
    <cellStyle name="쉼표 [0] 5 2 6" xfId="36"/>
    <cellStyle name="쉼표 [0] 5 2 6 2" xfId="110"/>
    <cellStyle name="쉼표 [0] 5 2 6 2 2" xfId="214"/>
    <cellStyle name="쉼표 [0] 5 2 6 3" xfId="137"/>
    <cellStyle name="쉼표 [0] 5 2 7" xfId="74"/>
    <cellStyle name="쉼표 [0] 5 2 7 2" xfId="170"/>
    <cellStyle name="쉼표 [0] 5 2 8" xfId="131"/>
    <cellStyle name="쉼표 [0] 5 2 9" xfId="191"/>
    <cellStyle name="쉼표 [0] 6" xfId="37"/>
    <cellStyle name="쉼표 [0] 6 2" xfId="38"/>
    <cellStyle name="쉼표 [0] 6 2 2" xfId="75"/>
    <cellStyle name="쉼표 [0] 6 2 2 2" xfId="171"/>
    <cellStyle name="쉼표 [0] 6 2 3" xfId="139"/>
    <cellStyle name="쉼표 [0] 6 2 4" xfId="197"/>
    <cellStyle name="쉼표 [0] 6 3" xfId="39"/>
    <cellStyle name="쉼표 [0] 6 3 2" xfId="88"/>
    <cellStyle name="쉼표 [0] 6 3 2 2" xfId="183"/>
    <cellStyle name="쉼표 [0] 6 3 3" xfId="140"/>
    <cellStyle name="쉼표 [0] 6 3 4" xfId="206"/>
    <cellStyle name="쉼표 [0] 6 4" xfId="76"/>
    <cellStyle name="쉼표 [0] 6 4 2" xfId="172"/>
    <cellStyle name="쉼표 [0] 6 5" xfId="89"/>
    <cellStyle name="쉼표 [0] 6 6" xfId="138"/>
    <cellStyle name="쉼표 [0] 6 7" xfId="189"/>
    <cellStyle name="쉼표 [0] 7" xfId="40"/>
    <cellStyle name="쉼표 [0] 7 2" xfId="41"/>
    <cellStyle name="쉼표 [0] 7 2 2" xfId="77"/>
    <cellStyle name="쉼표 [0] 7 2 2 2" xfId="173"/>
    <cellStyle name="쉼표 [0] 7 2 3" xfId="142"/>
    <cellStyle name="쉼표 [0] 7 2 4" xfId="201"/>
    <cellStyle name="쉼표 [0] 7 3" xfId="42"/>
    <cellStyle name="쉼표 [0] 7 3 2" xfId="143"/>
    <cellStyle name="쉼표 [0] 7 3 3" xfId="203"/>
    <cellStyle name="쉼표 [0] 7 4" xfId="102"/>
    <cellStyle name="쉼표 [0] 7 4 2" xfId="215"/>
    <cellStyle name="쉼표 [0] 7 5" xfId="141"/>
    <cellStyle name="쉼표 [0] 8" xfId="43"/>
    <cellStyle name="쉼표 [0] 8 2" xfId="44"/>
    <cellStyle name="쉼표 [0] 8 2 2" xfId="144"/>
    <cellStyle name="쉼표 [0] 8 3" xfId="104"/>
    <cellStyle name="쉼표 [0] 9" xfId="78"/>
    <cellStyle name="쉼표 [0] 9 2" xfId="117"/>
    <cellStyle name="쉼표 [0] 9 3" xfId="174"/>
    <cellStyle name="표준" xfId="0" builtinId="0"/>
    <cellStyle name="표준 2" xfId="2"/>
    <cellStyle name="표준 2 2" xfId="45"/>
    <cellStyle name="표준 2 3" xfId="46"/>
    <cellStyle name="표준 2 4" xfId="47"/>
    <cellStyle name="표준 2 4 2" xfId="79"/>
    <cellStyle name="표준 2 4 2 2" xfId="175"/>
    <cellStyle name="표준 2 4 3" xfId="145"/>
    <cellStyle name="표준 2 4 4" xfId="192"/>
    <cellStyle name="표준 2 5" xfId="48"/>
    <cellStyle name="표준 2 5 2" xfId="115"/>
    <cellStyle name="표준 2 5 2 2" xfId="216"/>
    <cellStyle name="표준 2 5 3" xfId="146"/>
    <cellStyle name="표준 2 5 4" xfId="95"/>
    <cellStyle name="표준 2 6" xfId="90"/>
    <cellStyle name="표준 2 6 2" xfId="184"/>
    <cellStyle name="표준 2 7" xfId="121"/>
    <cellStyle name="표준 2 8" xfId="187"/>
    <cellStyle name="표준 3" xfId="49"/>
    <cellStyle name="표준 3 2" xfId="50"/>
    <cellStyle name="표준 3 2 2" xfId="80"/>
    <cellStyle name="표준 3 2 2 2" xfId="176"/>
    <cellStyle name="표준 3 2 3" xfId="148"/>
    <cellStyle name="표준 3 2 4" xfId="195"/>
    <cellStyle name="표준 3 3" xfId="51"/>
    <cellStyle name="표준 3 3 2" xfId="111"/>
    <cellStyle name="표준 3 3 2 2" xfId="218"/>
    <cellStyle name="표준 3 3 3" xfId="149"/>
    <cellStyle name="표준 3 4" xfId="81"/>
    <cellStyle name="표준 3 4 2" xfId="118"/>
    <cellStyle name="표준 3 4 3" xfId="177"/>
    <cellStyle name="표준 3 5" xfId="100"/>
    <cellStyle name="표준 3 5 2" xfId="217"/>
    <cellStyle name="표준 3 6" xfId="147"/>
    <cellStyle name="표준 4" xfId="52"/>
    <cellStyle name="표준 5" xfId="53"/>
    <cellStyle name="표준 5 2" xfId="54"/>
    <cellStyle name="표준 5 2 2" xfId="82"/>
    <cellStyle name="표준 5 2 2 2" xfId="178"/>
    <cellStyle name="표준 5 2 3" xfId="151"/>
    <cellStyle name="표준 5 2 4" xfId="196"/>
    <cellStyle name="표준 5 3" xfId="55"/>
    <cellStyle name="표준 5 3 2" xfId="56"/>
    <cellStyle name="표준 5 3 2 2" xfId="112"/>
    <cellStyle name="표준 5 3 2 2 2" xfId="219"/>
    <cellStyle name="표준 5 3 2 3" xfId="153"/>
    <cellStyle name="표준 5 3 3" xfId="83"/>
    <cellStyle name="표준 5 3 3 2" xfId="179"/>
    <cellStyle name="표준 5 3 4" xfId="152"/>
    <cellStyle name="표준 5 3 5" xfId="204"/>
    <cellStyle name="표준 5 4" xfId="57"/>
    <cellStyle name="표준 5 4 2" xfId="58"/>
    <cellStyle name="표준 5 4 2 2" xfId="113"/>
    <cellStyle name="표준 5 4 2 2 2" xfId="220"/>
    <cellStyle name="표준 5 4 2 3" xfId="155"/>
    <cellStyle name="표준 5 4 3" xfId="91"/>
    <cellStyle name="표준 5 4 3 2" xfId="185"/>
    <cellStyle name="표준 5 4 4" xfId="154"/>
    <cellStyle name="표준 5 5" xfId="59"/>
    <cellStyle name="표준 5 5 2" xfId="114"/>
    <cellStyle name="표준 5 5 2 2" xfId="221"/>
    <cellStyle name="표준 5 5 3" xfId="156"/>
    <cellStyle name="표준 5 6" xfId="84"/>
    <cellStyle name="표준 5 6 2" xfId="180"/>
    <cellStyle name="표준 5 7" xfId="92"/>
    <cellStyle name="표준 5 8" xfId="150"/>
    <cellStyle name="표준 5 9" xfId="188"/>
    <cellStyle name="표준 6" xfId="60"/>
    <cellStyle name="표준 6 2" xfId="61"/>
    <cellStyle name="표준 6 2 2" xfId="85"/>
    <cellStyle name="표준 6 2 2 2" xfId="181"/>
    <cellStyle name="표준 6 2 3" xfId="158"/>
    <cellStyle name="표준 6 2 4" xfId="200"/>
    <cellStyle name="표준 6 3" xfId="62"/>
    <cellStyle name="표준 6 3 2" xfId="159"/>
    <cellStyle name="표준 6 3 3" xfId="202"/>
    <cellStyle name="표준 6 4" xfId="101"/>
    <cellStyle name="표준 6 4 2" xfId="222"/>
    <cellStyle name="표준 6 5" xfId="157"/>
    <cellStyle name="표준 7" xfId="63"/>
    <cellStyle name="표준 7 2" xfId="64"/>
    <cellStyle name="표준 7 2 2" xfId="160"/>
    <cellStyle name="표준 7 3" xfId="103"/>
    <cellStyle name="표준 8" xfId="65"/>
    <cellStyle name="표준 8 2" xfId="86"/>
    <cellStyle name="표준 8 2 2" xfId="93"/>
    <cellStyle name="표준 8 2 3" xfId="116"/>
    <cellStyle name="표준 8 3" xfId="161"/>
    <cellStyle name="표준 8 4" xfId="94"/>
    <cellStyle name="표준 9" xfId="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.%20&#52509;&#47924;&#44284;%20&#50629;&#47924;(2012~)\03.%20&#52509;&#47924;&#50629;&#47924;(2013~)\3.%20&#50696;&#49328;&#49457;&#47549;%20&#48143;%20&#50868;&#50857;\2018%20&#50696;&#49328;\2018%20&#50696;&#49328;&#51089;&#50629;&#51473;\2018%20&#50696;&#49328;(&#50504;)\&#48512;&#51032;&#50504;&#44148;%20&#51064;&#49604;&#50857;\2018%20&#50696;&#49328;&#50504;(&#51064;&#49604;&#5085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Ⅰ.예산총측"/>
      <sheetName val="Ⅱ.기금회계"/>
      <sheetName val="2_1+2.총괄"/>
      <sheetName val="2_1.1.수입예산명세서"/>
      <sheetName val="2_1.2.지출예산명세서"/>
      <sheetName val="Ⅲ.일반회계"/>
      <sheetName val="3_1.수입예산총괄"/>
      <sheetName val="3_2.지출예산총괄"/>
      <sheetName val="3_1.1.수입예산명세서"/>
      <sheetName val="3_1.2지출예산명세서"/>
      <sheetName val="큰틀비교(보고용)"/>
      <sheetName val="2015년수익보고"/>
      <sheetName val="예산이월설명서(일반)"/>
      <sheetName val="Ⅳ.특별회계"/>
      <sheetName val="4_1.1.수입예산총괄(신)"/>
      <sheetName val="4_2.지출예산총괄"/>
      <sheetName val="4_1.1.수입예산명세서"/>
      <sheetName val="4_2.1.지출예산명세서"/>
      <sheetName val="예산이월설명서(특별)"/>
      <sheetName val="Sheet1"/>
      <sheetName val="2015 반영시"/>
      <sheetName val="2016 반영시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I6">
            <v>10388601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9"/>
  <sheetViews>
    <sheetView view="pageBreakPreview" zoomScale="85" zoomScaleNormal="85" zoomScaleSheetLayoutView="85" workbookViewId="0">
      <selection sqref="A1:L35"/>
    </sheetView>
  </sheetViews>
  <sheetFormatPr defaultRowHeight="13.5" x14ac:dyDescent="0.3"/>
  <cols>
    <col min="1" max="5" width="27.25" style="96" customWidth="1"/>
    <col min="6" max="256" width="9" style="96"/>
    <col min="257" max="259" width="40.625" style="96" customWidth="1"/>
    <col min="260" max="260" width="36.25" style="96" customWidth="1"/>
    <col min="261" max="512" width="9" style="96"/>
    <col min="513" max="515" width="40.625" style="96" customWidth="1"/>
    <col min="516" max="516" width="36.25" style="96" customWidth="1"/>
    <col min="517" max="768" width="9" style="96"/>
    <col min="769" max="771" width="40.625" style="96" customWidth="1"/>
    <col min="772" max="772" width="36.25" style="96" customWidth="1"/>
    <col min="773" max="1024" width="9" style="96"/>
    <col min="1025" max="1027" width="40.625" style="96" customWidth="1"/>
    <col min="1028" max="1028" width="36.25" style="96" customWidth="1"/>
    <col min="1029" max="1280" width="9" style="96"/>
    <col min="1281" max="1283" width="40.625" style="96" customWidth="1"/>
    <col min="1284" max="1284" width="36.25" style="96" customWidth="1"/>
    <col min="1285" max="1536" width="9" style="96"/>
    <col min="1537" max="1539" width="40.625" style="96" customWidth="1"/>
    <col min="1540" max="1540" width="36.25" style="96" customWidth="1"/>
    <col min="1541" max="1792" width="9" style="96"/>
    <col min="1793" max="1795" width="40.625" style="96" customWidth="1"/>
    <col min="1796" max="1796" width="36.25" style="96" customWidth="1"/>
    <col min="1797" max="2048" width="9" style="96"/>
    <col min="2049" max="2051" width="40.625" style="96" customWidth="1"/>
    <col min="2052" max="2052" width="36.25" style="96" customWidth="1"/>
    <col min="2053" max="2304" width="9" style="96"/>
    <col min="2305" max="2307" width="40.625" style="96" customWidth="1"/>
    <col min="2308" max="2308" width="36.25" style="96" customWidth="1"/>
    <col min="2309" max="2560" width="9" style="96"/>
    <col min="2561" max="2563" width="40.625" style="96" customWidth="1"/>
    <col min="2564" max="2564" width="36.25" style="96" customWidth="1"/>
    <col min="2565" max="2816" width="9" style="96"/>
    <col min="2817" max="2819" width="40.625" style="96" customWidth="1"/>
    <col min="2820" max="2820" width="36.25" style="96" customWidth="1"/>
    <col min="2821" max="3072" width="9" style="96"/>
    <col min="3073" max="3075" width="40.625" style="96" customWidth="1"/>
    <col min="3076" max="3076" width="36.25" style="96" customWidth="1"/>
    <col min="3077" max="3328" width="9" style="96"/>
    <col min="3329" max="3331" width="40.625" style="96" customWidth="1"/>
    <col min="3332" max="3332" width="36.25" style="96" customWidth="1"/>
    <col min="3333" max="3584" width="9" style="96"/>
    <col min="3585" max="3587" width="40.625" style="96" customWidth="1"/>
    <col min="3588" max="3588" width="36.25" style="96" customWidth="1"/>
    <col min="3589" max="3840" width="9" style="96"/>
    <col min="3841" max="3843" width="40.625" style="96" customWidth="1"/>
    <col min="3844" max="3844" width="36.25" style="96" customWidth="1"/>
    <col min="3845" max="4096" width="9" style="96"/>
    <col min="4097" max="4099" width="40.625" style="96" customWidth="1"/>
    <col min="4100" max="4100" width="36.25" style="96" customWidth="1"/>
    <col min="4101" max="4352" width="9" style="96"/>
    <col min="4353" max="4355" width="40.625" style="96" customWidth="1"/>
    <col min="4356" max="4356" width="36.25" style="96" customWidth="1"/>
    <col min="4357" max="4608" width="9" style="96"/>
    <col min="4609" max="4611" width="40.625" style="96" customWidth="1"/>
    <col min="4612" max="4612" width="36.25" style="96" customWidth="1"/>
    <col min="4613" max="4864" width="9" style="96"/>
    <col min="4865" max="4867" width="40.625" style="96" customWidth="1"/>
    <col min="4868" max="4868" width="36.25" style="96" customWidth="1"/>
    <col min="4869" max="5120" width="9" style="96"/>
    <col min="5121" max="5123" width="40.625" style="96" customWidth="1"/>
    <col min="5124" max="5124" width="36.25" style="96" customWidth="1"/>
    <col min="5125" max="5376" width="9" style="96"/>
    <col min="5377" max="5379" width="40.625" style="96" customWidth="1"/>
    <col min="5380" max="5380" width="36.25" style="96" customWidth="1"/>
    <col min="5381" max="5632" width="9" style="96"/>
    <col min="5633" max="5635" width="40.625" style="96" customWidth="1"/>
    <col min="5636" max="5636" width="36.25" style="96" customWidth="1"/>
    <col min="5637" max="5888" width="9" style="96"/>
    <col min="5889" max="5891" width="40.625" style="96" customWidth="1"/>
    <col min="5892" max="5892" width="36.25" style="96" customWidth="1"/>
    <col min="5893" max="6144" width="9" style="96"/>
    <col min="6145" max="6147" width="40.625" style="96" customWidth="1"/>
    <col min="6148" max="6148" width="36.25" style="96" customWidth="1"/>
    <col min="6149" max="6400" width="9" style="96"/>
    <col min="6401" max="6403" width="40.625" style="96" customWidth="1"/>
    <col min="6404" max="6404" width="36.25" style="96" customWidth="1"/>
    <col min="6405" max="6656" width="9" style="96"/>
    <col min="6657" max="6659" width="40.625" style="96" customWidth="1"/>
    <col min="6660" max="6660" width="36.25" style="96" customWidth="1"/>
    <col min="6661" max="6912" width="9" style="96"/>
    <col min="6913" max="6915" width="40.625" style="96" customWidth="1"/>
    <col min="6916" max="6916" width="36.25" style="96" customWidth="1"/>
    <col min="6917" max="7168" width="9" style="96"/>
    <col min="7169" max="7171" width="40.625" style="96" customWidth="1"/>
    <col min="7172" max="7172" width="36.25" style="96" customWidth="1"/>
    <col min="7173" max="7424" width="9" style="96"/>
    <col min="7425" max="7427" width="40.625" style="96" customWidth="1"/>
    <col min="7428" max="7428" width="36.25" style="96" customWidth="1"/>
    <col min="7429" max="7680" width="9" style="96"/>
    <col min="7681" max="7683" width="40.625" style="96" customWidth="1"/>
    <col min="7684" max="7684" width="36.25" style="96" customWidth="1"/>
    <col min="7685" max="7936" width="9" style="96"/>
    <col min="7937" max="7939" width="40.625" style="96" customWidth="1"/>
    <col min="7940" max="7940" width="36.25" style="96" customWidth="1"/>
    <col min="7941" max="8192" width="9" style="96"/>
    <col min="8193" max="8195" width="40.625" style="96" customWidth="1"/>
    <col min="8196" max="8196" width="36.25" style="96" customWidth="1"/>
    <col min="8197" max="8448" width="9" style="96"/>
    <col min="8449" max="8451" width="40.625" style="96" customWidth="1"/>
    <col min="8452" max="8452" width="36.25" style="96" customWidth="1"/>
    <col min="8453" max="8704" width="9" style="96"/>
    <col min="8705" max="8707" width="40.625" style="96" customWidth="1"/>
    <col min="8708" max="8708" width="36.25" style="96" customWidth="1"/>
    <col min="8709" max="8960" width="9" style="96"/>
    <col min="8961" max="8963" width="40.625" style="96" customWidth="1"/>
    <col min="8964" max="8964" width="36.25" style="96" customWidth="1"/>
    <col min="8965" max="9216" width="9" style="96"/>
    <col min="9217" max="9219" width="40.625" style="96" customWidth="1"/>
    <col min="9220" max="9220" width="36.25" style="96" customWidth="1"/>
    <col min="9221" max="9472" width="9" style="96"/>
    <col min="9473" max="9475" width="40.625" style="96" customWidth="1"/>
    <col min="9476" max="9476" width="36.25" style="96" customWidth="1"/>
    <col min="9477" max="9728" width="9" style="96"/>
    <col min="9729" max="9731" width="40.625" style="96" customWidth="1"/>
    <col min="9732" max="9732" width="36.25" style="96" customWidth="1"/>
    <col min="9733" max="9984" width="9" style="96"/>
    <col min="9985" max="9987" width="40.625" style="96" customWidth="1"/>
    <col min="9988" max="9988" width="36.25" style="96" customWidth="1"/>
    <col min="9989" max="10240" width="9" style="96"/>
    <col min="10241" max="10243" width="40.625" style="96" customWidth="1"/>
    <col min="10244" max="10244" width="36.25" style="96" customWidth="1"/>
    <col min="10245" max="10496" width="9" style="96"/>
    <col min="10497" max="10499" width="40.625" style="96" customWidth="1"/>
    <col min="10500" max="10500" width="36.25" style="96" customWidth="1"/>
    <col min="10501" max="10752" width="9" style="96"/>
    <col min="10753" max="10755" width="40.625" style="96" customWidth="1"/>
    <col min="10756" max="10756" width="36.25" style="96" customWidth="1"/>
    <col min="10757" max="11008" width="9" style="96"/>
    <col min="11009" max="11011" width="40.625" style="96" customWidth="1"/>
    <col min="11012" max="11012" width="36.25" style="96" customWidth="1"/>
    <col min="11013" max="11264" width="9" style="96"/>
    <col min="11265" max="11267" width="40.625" style="96" customWidth="1"/>
    <col min="11268" max="11268" width="36.25" style="96" customWidth="1"/>
    <col min="11269" max="11520" width="9" style="96"/>
    <col min="11521" max="11523" width="40.625" style="96" customWidth="1"/>
    <col min="11524" max="11524" width="36.25" style="96" customWidth="1"/>
    <col min="11525" max="11776" width="9" style="96"/>
    <col min="11777" max="11779" width="40.625" style="96" customWidth="1"/>
    <col min="11780" max="11780" width="36.25" style="96" customWidth="1"/>
    <col min="11781" max="12032" width="9" style="96"/>
    <col min="12033" max="12035" width="40.625" style="96" customWidth="1"/>
    <col min="12036" max="12036" width="36.25" style="96" customWidth="1"/>
    <col min="12037" max="12288" width="9" style="96"/>
    <col min="12289" max="12291" width="40.625" style="96" customWidth="1"/>
    <col min="12292" max="12292" width="36.25" style="96" customWidth="1"/>
    <col min="12293" max="12544" width="9" style="96"/>
    <col min="12545" max="12547" width="40.625" style="96" customWidth="1"/>
    <col min="12548" max="12548" width="36.25" style="96" customWidth="1"/>
    <col min="12549" max="12800" width="9" style="96"/>
    <col min="12801" max="12803" width="40.625" style="96" customWidth="1"/>
    <col min="12804" max="12804" width="36.25" style="96" customWidth="1"/>
    <col min="12805" max="13056" width="9" style="96"/>
    <col min="13057" max="13059" width="40.625" style="96" customWidth="1"/>
    <col min="13060" max="13060" width="36.25" style="96" customWidth="1"/>
    <col min="13061" max="13312" width="9" style="96"/>
    <col min="13313" max="13315" width="40.625" style="96" customWidth="1"/>
    <col min="13316" max="13316" width="36.25" style="96" customWidth="1"/>
    <col min="13317" max="13568" width="9" style="96"/>
    <col min="13569" max="13571" width="40.625" style="96" customWidth="1"/>
    <col min="13572" max="13572" width="36.25" style="96" customWidth="1"/>
    <col min="13573" max="13824" width="9" style="96"/>
    <col min="13825" max="13827" width="40.625" style="96" customWidth="1"/>
    <col min="13828" max="13828" width="36.25" style="96" customWidth="1"/>
    <col min="13829" max="14080" width="9" style="96"/>
    <col min="14081" max="14083" width="40.625" style="96" customWidth="1"/>
    <col min="14084" max="14084" width="36.25" style="96" customWidth="1"/>
    <col min="14085" max="14336" width="9" style="96"/>
    <col min="14337" max="14339" width="40.625" style="96" customWidth="1"/>
    <col min="14340" max="14340" width="36.25" style="96" customWidth="1"/>
    <col min="14341" max="14592" width="9" style="96"/>
    <col min="14593" max="14595" width="40.625" style="96" customWidth="1"/>
    <col min="14596" max="14596" width="36.25" style="96" customWidth="1"/>
    <col min="14597" max="14848" width="9" style="96"/>
    <col min="14849" max="14851" width="40.625" style="96" customWidth="1"/>
    <col min="14852" max="14852" width="36.25" style="96" customWidth="1"/>
    <col min="14853" max="15104" width="9" style="96"/>
    <col min="15105" max="15107" width="40.625" style="96" customWidth="1"/>
    <col min="15108" max="15108" width="36.25" style="96" customWidth="1"/>
    <col min="15109" max="15360" width="9" style="96"/>
    <col min="15361" max="15363" width="40.625" style="96" customWidth="1"/>
    <col min="15364" max="15364" width="36.25" style="96" customWidth="1"/>
    <col min="15365" max="15616" width="9" style="96"/>
    <col min="15617" max="15619" width="40.625" style="96" customWidth="1"/>
    <col min="15620" max="15620" width="36.25" style="96" customWidth="1"/>
    <col min="15621" max="15872" width="9" style="96"/>
    <col min="15873" max="15875" width="40.625" style="96" customWidth="1"/>
    <col min="15876" max="15876" width="36.25" style="96" customWidth="1"/>
    <col min="15877" max="16128" width="9" style="96"/>
    <col min="16129" max="16131" width="40.625" style="96" customWidth="1"/>
    <col min="16132" max="16132" width="36.25" style="96" customWidth="1"/>
    <col min="16133" max="16384" width="9" style="96"/>
  </cols>
  <sheetData>
    <row r="1" spans="1:10" s="2" customFormat="1" ht="31.5" customHeight="1" x14ac:dyDescent="0.3">
      <c r="A1" s="604" t="s">
        <v>40</v>
      </c>
      <c r="B1" s="604"/>
      <c r="C1" s="604"/>
      <c r="D1" s="604"/>
      <c r="E1" s="604"/>
      <c r="F1" s="84"/>
      <c r="G1" s="84"/>
    </row>
    <row r="2" spans="1:10" s="2" customFormat="1" x14ac:dyDescent="0.3"/>
    <row r="3" spans="1:10" s="2" customFormat="1" x14ac:dyDescent="0.3">
      <c r="A3" s="603" t="s">
        <v>41</v>
      </c>
      <c r="B3" s="603"/>
      <c r="C3" s="603"/>
    </row>
    <row r="4" spans="1:10" s="2" customFormat="1" x14ac:dyDescent="0.3">
      <c r="A4" s="85"/>
      <c r="B4" s="85"/>
      <c r="C4" s="85"/>
    </row>
    <row r="5" spans="1:10" s="2" customFormat="1" ht="14.25" thickBot="1" x14ac:dyDescent="0.35">
      <c r="E5" s="86" t="s">
        <v>42</v>
      </c>
    </row>
    <row r="6" spans="1:10" s="2" customFormat="1" ht="48" customHeight="1" thickBot="1" x14ac:dyDescent="0.35">
      <c r="A6" s="87" t="s">
        <v>43</v>
      </c>
      <c r="B6" s="88" t="s">
        <v>44</v>
      </c>
      <c r="C6" s="89" t="s">
        <v>45</v>
      </c>
      <c r="D6" s="89" t="s">
        <v>46</v>
      </c>
      <c r="E6" s="90" t="s">
        <v>47</v>
      </c>
    </row>
    <row r="7" spans="1:10" s="2" customFormat="1" ht="48" customHeight="1" thickTop="1" x14ac:dyDescent="0.3">
      <c r="A7" s="91" t="s">
        <v>48</v>
      </c>
      <c r="B7" s="92">
        <v>11626699</v>
      </c>
      <c r="C7" s="92">
        <v>10731699</v>
      </c>
      <c r="D7" s="92">
        <f>B7-C7</f>
        <v>895000</v>
      </c>
      <c r="E7" s="605" t="s">
        <v>49</v>
      </c>
    </row>
    <row r="8" spans="1:10" s="2" customFormat="1" ht="48" customHeight="1" thickBot="1" x14ac:dyDescent="0.35">
      <c r="A8" s="93" t="s">
        <v>50</v>
      </c>
      <c r="B8" s="94">
        <v>8883341</v>
      </c>
      <c r="C8" s="94">
        <v>8346049</v>
      </c>
      <c r="D8" s="94">
        <f>B8-C8</f>
        <v>537292</v>
      </c>
      <c r="E8" s="606"/>
      <c r="J8" s="95"/>
    </row>
    <row r="9" spans="1:10" s="2" customFormat="1" x14ac:dyDescent="0.3">
      <c r="H9" s="95"/>
    </row>
    <row r="10" spans="1:10" s="2" customFormat="1" x14ac:dyDescent="0.3">
      <c r="H10" s="95"/>
    </row>
    <row r="11" spans="1:10" s="2" customFormat="1" ht="26.25" customHeight="1" x14ac:dyDescent="0.3">
      <c r="A11" s="603" t="s">
        <v>51</v>
      </c>
      <c r="B11" s="603"/>
      <c r="C11" s="603"/>
      <c r="D11" s="603"/>
      <c r="E11" s="603"/>
    </row>
    <row r="12" spans="1:10" s="2" customFormat="1" x14ac:dyDescent="0.3"/>
    <row r="13" spans="1:10" s="2" customFormat="1" ht="13.5" customHeight="1" x14ac:dyDescent="0.3">
      <c r="A13" s="603" t="s">
        <v>52</v>
      </c>
      <c r="B13" s="603"/>
      <c r="C13" s="603"/>
      <c r="D13" s="603"/>
      <c r="E13" s="603"/>
    </row>
    <row r="14" spans="1:10" s="2" customFormat="1" x14ac:dyDescent="0.3">
      <c r="A14" s="603"/>
      <c r="B14" s="603"/>
      <c r="C14" s="603"/>
      <c r="D14" s="603"/>
      <c r="E14" s="603"/>
    </row>
    <row r="15" spans="1:10" s="2" customFormat="1" x14ac:dyDescent="0.3"/>
    <row r="16" spans="1:10" s="2" customFormat="1" ht="23.25" customHeight="1" x14ac:dyDescent="0.3">
      <c r="A16" s="603" t="s">
        <v>53</v>
      </c>
      <c r="B16" s="603"/>
      <c r="C16" s="603"/>
      <c r="D16" s="603"/>
      <c r="E16" s="603"/>
    </row>
    <row r="17" spans="1:5" s="2" customFormat="1" ht="23.25" customHeight="1" x14ac:dyDescent="0.3">
      <c r="A17" s="603"/>
      <c r="B17" s="603"/>
      <c r="C17" s="603"/>
      <c r="D17" s="603"/>
      <c r="E17" s="603"/>
    </row>
    <row r="18" spans="1:5" s="2" customFormat="1" ht="6.75" customHeight="1" x14ac:dyDescent="0.3"/>
    <row r="19" spans="1:5" s="2" customFormat="1" ht="13.5" customHeight="1" x14ac:dyDescent="0.3">
      <c r="A19" s="603" t="s">
        <v>54</v>
      </c>
      <c r="B19" s="603"/>
      <c r="C19" s="603"/>
      <c r="D19" s="603"/>
      <c r="E19" s="603"/>
    </row>
  </sheetData>
  <mergeCells count="7">
    <mergeCell ref="A19:E19"/>
    <mergeCell ref="A1:E1"/>
    <mergeCell ref="A3:C3"/>
    <mergeCell ref="E7:E8"/>
    <mergeCell ref="A11:E11"/>
    <mergeCell ref="A13:E14"/>
    <mergeCell ref="A16:E17"/>
  </mergeCells>
  <phoneticPr fontId="2" type="noConversion"/>
  <printOptions horizontalCentered="1"/>
  <pageMargins left="0.31496062992125984" right="0.31496062992125984" top="0.59055118110236227" bottom="0.6692913385826772" header="0.39370078740157483" footer="0.39370078740157483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35"/>
  <sheetViews>
    <sheetView view="pageBreakPreview" zoomScale="60" zoomScaleNormal="100" workbookViewId="0">
      <selection sqref="A1:L35"/>
    </sheetView>
  </sheetViews>
  <sheetFormatPr defaultColWidth="9" defaultRowHeight="13.5" x14ac:dyDescent="0.3"/>
  <cols>
    <col min="1" max="12" width="7.625" style="96" customWidth="1"/>
    <col min="13" max="13" width="39" style="96" customWidth="1"/>
    <col min="14" max="16384" width="9" style="96"/>
  </cols>
  <sheetData>
    <row r="1" spans="1:13" x14ac:dyDescent="0.3">
      <c r="A1" s="607" t="s">
        <v>319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9"/>
    </row>
    <row r="2" spans="1:13" x14ac:dyDescent="0.3">
      <c r="A2" s="610"/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2"/>
    </row>
    <row r="3" spans="1:13" x14ac:dyDescent="0.3">
      <c r="A3" s="610"/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2"/>
    </row>
    <row r="4" spans="1:13" x14ac:dyDescent="0.3">
      <c r="A4" s="610"/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2"/>
    </row>
    <row r="5" spans="1:13" x14ac:dyDescent="0.3">
      <c r="A5" s="610"/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2"/>
    </row>
    <row r="6" spans="1:13" x14ac:dyDescent="0.3">
      <c r="A6" s="610"/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2"/>
    </row>
    <row r="7" spans="1:13" x14ac:dyDescent="0.3">
      <c r="A7" s="610"/>
      <c r="B7" s="611"/>
      <c r="C7" s="611"/>
      <c r="D7" s="611"/>
      <c r="E7" s="611"/>
      <c r="F7" s="611"/>
      <c r="G7" s="611"/>
      <c r="H7" s="611"/>
      <c r="I7" s="611"/>
      <c r="J7" s="611"/>
      <c r="K7" s="611"/>
      <c r="L7" s="611"/>
      <c r="M7" s="612"/>
    </row>
    <row r="8" spans="1:13" x14ac:dyDescent="0.3">
      <c r="A8" s="610"/>
      <c r="B8" s="611"/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2"/>
    </row>
    <row r="9" spans="1:13" x14ac:dyDescent="0.3">
      <c r="A9" s="610"/>
      <c r="B9" s="611"/>
      <c r="C9" s="611"/>
      <c r="D9" s="611"/>
      <c r="E9" s="611"/>
      <c r="F9" s="611"/>
      <c r="G9" s="611"/>
      <c r="H9" s="613"/>
      <c r="I9" s="611"/>
      <c r="J9" s="611"/>
      <c r="K9" s="611"/>
      <c r="L9" s="611"/>
      <c r="M9" s="612"/>
    </row>
    <row r="10" spans="1:13" x14ac:dyDescent="0.3">
      <c r="A10" s="610"/>
      <c r="B10" s="611"/>
      <c r="C10" s="611"/>
      <c r="D10" s="611"/>
      <c r="E10" s="611"/>
      <c r="F10" s="611"/>
      <c r="G10" s="611"/>
      <c r="H10" s="613"/>
      <c r="I10" s="611"/>
      <c r="J10" s="611"/>
      <c r="K10" s="611"/>
      <c r="L10" s="611"/>
      <c r="M10" s="612"/>
    </row>
    <row r="11" spans="1:13" x14ac:dyDescent="0.3">
      <c r="A11" s="610"/>
      <c r="B11" s="611"/>
      <c r="C11" s="611"/>
      <c r="D11" s="611"/>
      <c r="E11" s="611"/>
      <c r="F11" s="611"/>
      <c r="G11" s="611"/>
      <c r="H11" s="613"/>
      <c r="I11" s="611"/>
      <c r="J11" s="611"/>
      <c r="K11" s="611"/>
      <c r="L11" s="611"/>
      <c r="M11" s="612"/>
    </row>
    <row r="12" spans="1:13" x14ac:dyDescent="0.3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1"/>
      <c r="M12" s="612"/>
    </row>
    <row r="13" spans="1:13" x14ac:dyDescent="0.3">
      <c r="A13" s="610"/>
      <c r="B13" s="611"/>
      <c r="C13" s="611"/>
      <c r="D13" s="611"/>
      <c r="E13" s="611"/>
      <c r="F13" s="611"/>
      <c r="G13" s="611"/>
      <c r="H13" s="611"/>
      <c r="I13" s="611"/>
      <c r="J13" s="611"/>
      <c r="K13" s="611"/>
      <c r="L13" s="611"/>
      <c r="M13" s="612"/>
    </row>
    <row r="14" spans="1:13" x14ac:dyDescent="0.3">
      <c r="A14" s="610"/>
      <c r="B14" s="611"/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2"/>
    </row>
    <row r="15" spans="1:13" x14ac:dyDescent="0.3">
      <c r="A15" s="610"/>
      <c r="B15" s="611"/>
      <c r="C15" s="611"/>
      <c r="D15" s="611"/>
      <c r="E15" s="611"/>
      <c r="F15" s="611"/>
      <c r="G15" s="611"/>
      <c r="H15" s="611"/>
      <c r="I15" s="611"/>
      <c r="J15" s="611"/>
      <c r="K15" s="611"/>
      <c r="L15" s="611"/>
      <c r="M15" s="612"/>
    </row>
    <row r="16" spans="1:13" x14ac:dyDescent="0.3">
      <c r="A16" s="610"/>
      <c r="B16" s="611"/>
      <c r="C16" s="611"/>
      <c r="D16" s="611"/>
      <c r="E16" s="611"/>
      <c r="F16" s="611"/>
      <c r="G16" s="611"/>
      <c r="H16" s="611"/>
      <c r="I16" s="611"/>
      <c r="J16" s="611"/>
      <c r="K16" s="611"/>
      <c r="L16" s="611"/>
      <c r="M16" s="612"/>
    </row>
    <row r="17" spans="1:13" x14ac:dyDescent="0.3">
      <c r="A17" s="610"/>
      <c r="B17" s="611"/>
      <c r="C17" s="611"/>
      <c r="D17" s="611"/>
      <c r="E17" s="611"/>
      <c r="F17" s="611"/>
      <c r="G17" s="611"/>
      <c r="H17" s="611"/>
      <c r="I17" s="611"/>
      <c r="J17" s="611"/>
      <c r="K17" s="611"/>
      <c r="L17" s="611"/>
      <c r="M17" s="612"/>
    </row>
    <row r="18" spans="1:13" x14ac:dyDescent="0.3">
      <c r="A18" s="610"/>
      <c r="B18" s="611"/>
      <c r="C18" s="611"/>
      <c r="D18" s="611"/>
      <c r="E18" s="611"/>
      <c r="F18" s="611"/>
      <c r="G18" s="611"/>
      <c r="H18" s="611"/>
      <c r="I18" s="611"/>
      <c r="J18" s="611"/>
      <c r="K18" s="611"/>
      <c r="L18" s="611"/>
      <c r="M18" s="612"/>
    </row>
    <row r="19" spans="1:13" x14ac:dyDescent="0.3">
      <c r="A19" s="610"/>
      <c r="B19" s="611"/>
      <c r="C19" s="611"/>
      <c r="D19" s="611"/>
      <c r="E19" s="611"/>
      <c r="F19" s="611"/>
      <c r="G19" s="611"/>
      <c r="H19" s="611"/>
      <c r="I19" s="611"/>
      <c r="J19" s="611"/>
      <c r="K19" s="611"/>
      <c r="L19" s="611"/>
      <c r="M19" s="612"/>
    </row>
    <row r="20" spans="1:13" x14ac:dyDescent="0.3">
      <c r="A20" s="610"/>
      <c r="B20" s="611"/>
      <c r="C20" s="611"/>
      <c r="D20" s="611"/>
      <c r="E20" s="611"/>
      <c r="F20" s="611"/>
      <c r="G20" s="611"/>
      <c r="H20" s="611"/>
      <c r="I20" s="611"/>
      <c r="J20" s="611"/>
      <c r="K20" s="611"/>
      <c r="L20" s="611"/>
      <c r="M20" s="612"/>
    </row>
    <row r="21" spans="1:13" x14ac:dyDescent="0.3">
      <c r="A21" s="610"/>
      <c r="B21" s="611"/>
      <c r="C21" s="611"/>
      <c r="D21" s="611"/>
      <c r="E21" s="611"/>
      <c r="F21" s="611"/>
      <c r="G21" s="611"/>
      <c r="H21" s="611"/>
      <c r="I21" s="611"/>
      <c r="J21" s="611"/>
      <c r="K21" s="611"/>
      <c r="L21" s="611"/>
      <c r="M21" s="612"/>
    </row>
    <row r="22" spans="1:13" x14ac:dyDescent="0.3">
      <c r="A22" s="610"/>
      <c r="B22" s="611"/>
      <c r="C22" s="611"/>
      <c r="D22" s="611"/>
      <c r="E22" s="611"/>
      <c r="F22" s="611"/>
      <c r="G22" s="611"/>
      <c r="H22" s="611"/>
      <c r="I22" s="611"/>
      <c r="J22" s="611"/>
      <c r="K22" s="611"/>
      <c r="L22" s="611"/>
      <c r="M22" s="612"/>
    </row>
    <row r="23" spans="1:13" x14ac:dyDescent="0.3">
      <c r="A23" s="610"/>
      <c r="B23" s="611"/>
      <c r="C23" s="611"/>
      <c r="D23" s="611"/>
      <c r="E23" s="611"/>
      <c r="F23" s="611"/>
      <c r="G23" s="611"/>
      <c r="H23" s="611"/>
      <c r="I23" s="611"/>
      <c r="J23" s="611"/>
      <c r="K23" s="611"/>
      <c r="L23" s="611"/>
      <c r="M23" s="612"/>
    </row>
    <row r="24" spans="1:13" x14ac:dyDescent="0.3">
      <c r="A24" s="610"/>
      <c r="B24" s="611"/>
      <c r="C24" s="611"/>
      <c r="D24" s="611"/>
      <c r="E24" s="611"/>
      <c r="F24" s="611"/>
      <c r="G24" s="611"/>
      <c r="H24" s="611"/>
      <c r="I24" s="611"/>
      <c r="J24" s="611"/>
      <c r="K24" s="611"/>
      <c r="L24" s="611"/>
      <c r="M24" s="612"/>
    </row>
    <row r="25" spans="1:13" x14ac:dyDescent="0.3">
      <c r="A25" s="610"/>
      <c r="B25" s="611"/>
      <c r="C25" s="611"/>
      <c r="D25" s="611"/>
      <c r="E25" s="611"/>
      <c r="F25" s="611"/>
      <c r="G25" s="611"/>
      <c r="H25" s="611"/>
      <c r="I25" s="611"/>
      <c r="J25" s="611"/>
      <c r="K25" s="611"/>
      <c r="L25" s="611"/>
      <c r="M25" s="612"/>
    </row>
    <row r="26" spans="1:13" x14ac:dyDescent="0.3">
      <c r="A26" s="610"/>
      <c r="B26" s="611"/>
      <c r="C26" s="611"/>
      <c r="D26" s="611"/>
      <c r="E26" s="611"/>
      <c r="F26" s="611"/>
      <c r="G26" s="611"/>
      <c r="H26" s="611"/>
      <c r="I26" s="611"/>
      <c r="J26" s="611"/>
      <c r="K26" s="611"/>
      <c r="L26" s="611"/>
      <c r="M26" s="612"/>
    </row>
    <row r="27" spans="1:13" x14ac:dyDescent="0.3">
      <c r="A27" s="610"/>
      <c r="B27" s="611"/>
      <c r="C27" s="611"/>
      <c r="D27" s="611"/>
      <c r="E27" s="611"/>
      <c r="F27" s="611"/>
      <c r="G27" s="611"/>
      <c r="H27" s="611"/>
      <c r="I27" s="611"/>
      <c r="J27" s="611"/>
      <c r="K27" s="611"/>
      <c r="L27" s="611"/>
      <c r="M27" s="612"/>
    </row>
    <row r="28" spans="1:13" x14ac:dyDescent="0.3">
      <c r="A28" s="610"/>
      <c r="B28" s="611"/>
      <c r="C28" s="611"/>
      <c r="D28" s="611"/>
      <c r="E28" s="611"/>
      <c r="F28" s="611"/>
      <c r="G28" s="611"/>
      <c r="H28" s="611"/>
      <c r="I28" s="611"/>
      <c r="J28" s="611"/>
      <c r="K28" s="611"/>
      <c r="L28" s="611"/>
      <c r="M28" s="612"/>
    </row>
    <row r="29" spans="1:13" x14ac:dyDescent="0.3">
      <c r="A29" s="610"/>
      <c r="B29" s="611"/>
      <c r="C29" s="611"/>
      <c r="D29" s="611"/>
      <c r="E29" s="611"/>
      <c r="F29" s="611"/>
      <c r="G29" s="611"/>
      <c r="H29" s="611"/>
      <c r="I29" s="611"/>
      <c r="J29" s="611"/>
      <c r="K29" s="611"/>
      <c r="L29" s="611"/>
      <c r="M29" s="612"/>
    </row>
    <row r="30" spans="1:13" x14ac:dyDescent="0.3">
      <c r="A30" s="610"/>
      <c r="B30" s="611"/>
      <c r="C30" s="611"/>
      <c r="D30" s="611"/>
      <c r="E30" s="611"/>
      <c r="F30" s="611"/>
      <c r="G30" s="611"/>
      <c r="H30" s="611"/>
      <c r="I30" s="611"/>
      <c r="J30" s="611"/>
      <c r="K30" s="611"/>
      <c r="L30" s="611"/>
      <c r="M30" s="612"/>
    </row>
    <row r="31" spans="1:13" ht="10.5" customHeight="1" x14ac:dyDescent="0.3">
      <c r="A31" s="610"/>
      <c r="B31" s="611"/>
      <c r="C31" s="611"/>
      <c r="D31" s="611"/>
      <c r="E31" s="611"/>
      <c r="F31" s="611"/>
      <c r="G31" s="611"/>
      <c r="H31" s="611"/>
      <c r="I31" s="611"/>
      <c r="J31" s="611"/>
      <c r="K31" s="611"/>
      <c r="L31" s="611"/>
      <c r="M31" s="612"/>
    </row>
    <row r="32" spans="1:13" hidden="1" x14ac:dyDescent="0.3">
      <c r="A32" s="610"/>
      <c r="B32" s="611"/>
      <c r="C32" s="611"/>
      <c r="D32" s="611"/>
      <c r="E32" s="611"/>
      <c r="F32" s="611"/>
      <c r="G32" s="611"/>
      <c r="H32" s="611"/>
      <c r="I32" s="611"/>
      <c r="J32" s="611"/>
      <c r="K32" s="611"/>
      <c r="L32" s="611"/>
      <c r="M32" s="612"/>
    </row>
    <row r="33" spans="1:13" x14ac:dyDescent="0.3">
      <c r="A33" s="610"/>
      <c r="B33" s="611"/>
      <c r="C33" s="611"/>
      <c r="D33" s="611"/>
      <c r="E33" s="611"/>
      <c r="F33" s="611"/>
      <c r="G33" s="611"/>
      <c r="H33" s="611"/>
      <c r="I33" s="611"/>
      <c r="J33" s="611"/>
      <c r="K33" s="611"/>
      <c r="L33" s="611"/>
      <c r="M33" s="612"/>
    </row>
    <row r="34" spans="1:13" x14ac:dyDescent="0.3">
      <c r="A34" s="610"/>
      <c r="B34" s="611"/>
      <c r="C34" s="611"/>
      <c r="D34" s="611"/>
      <c r="E34" s="611"/>
      <c r="F34" s="611"/>
      <c r="G34" s="611"/>
      <c r="H34" s="611"/>
      <c r="I34" s="611"/>
      <c r="J34" s="611"/>
      <c r="K34" s="611"/>
      <c r="L34" s="611"/>
      <c r="M34" s="612"/>
    </row>
    <row r="35" spans="1:13" ht="14.25" thickBot="1" x14ac:dyDescent="0.35">
      <c r="A35" s="614"/>
      <c r="B35" s="615"/>
      <c r="C35" s="615"/>
      <c r="D35" s="615"/>
      <c r="E35" s="615"/>
      <c r="F35" s="615"/>
      <c r="G35" s="615"/>
      <c r="H35" s="615"/>
      <c r="I35" s="615"/>
      <c r="J35" s="615"/>
      <c r="K35" s="615"/>
      <c r="L35" s="615"/>
      <c r="M35" s="616"/>
    </row>
  </sheetData>
  <mergeCells count="1">
    <mergeCell ref="A1:M35"/>
  </mergeCells>
  <phoneticPr fontId="2" type="noConversion"/>
  <printOptions horizontalCentered="1" verticalCentered="1"/>
  <pageMargins left="0.31496062992125984" right="0.31496062992125984" top="0.59055118110236227" bottom="0.6692913385826772" header="0.39370078740157483" footer="0.39370078740157483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178"/>
  <sheetViews>
    <sheetView zoomScaleNormal="100" workbookViewId="0">
      <selection sqref="A1:L35"/>
    </sheetView>
  </sheetViews>
  <sheetFormatPr defaultColWidth="9" defaultRowHeight="13.5" x14ac:dyDescent="0.3"/>
  <cols>
    <col min="1" max="2" width="17.25" style="96" customWidth="1"/>
    <col min="3" max="3" width="17.25" style="97" customWidth="1"/>
    <col min="4" max="4" width="17.25" style="96" customWidth="1"/>
    <col min="5" max="5" width="17.25" style="97" customWidth="1"/>
    <col min="6" max="8" width="17.25" style="96" customWidth="1"/>
    <col min="9" max="9" width="10.125" style="96" bestFit="1" customWidth="1"/>
    <col min="10" max="16384" width="9" style="96"/>
  </cols>
  <sheetData>
    <row r="1" spans="1:8" ht="27" customHeight="1" x14ac:dyDescent="0.3">
      <c r="A1" s="619" t="s">
        <v>69</v>
      </c>
      <c r="B1" s="619"/>
      <c r="C1" s="619"/>
    </row>
    <row r="3" spans="1:8" ht="14.25" thickBot="1" x14ac:dyDescent="0.35">
      <c r="H3" s="132" t="s">
        <v>68</v>
      </c>
    </row>
    <row r="4" spans="1:8" ht="44.25" customHeight="1" x14ac:dyDescent="0.3">
      <c r="A4" s="620" t="s">
        <v>67</v>
      </c>
      <c r="B4" s="622" t="s">
        <v>66</v>
      </c>
      <c r="C4" s="623"/>
      <c r="D4" s="622" t="s">
        <v>65</v>
      </c>
      <c r="E4" s="624"/>
      <c r="F4" s="625" t="s">
        <v>64</v>
      </c>
      <c r="G4" s="624"/>
      <c r="H4" s="617" t="s">
        <v>4</v>
      </c>
    </row>
    <row r="5" spans="1:8" ht="44.25" customHeight="1" thickBot="1" x14ac:dyDescent="0.35">
      <c r="A5" s="621"/>
      <c r="B5" s="130" t="s">
        <v>5</v>
      </c>
      <c r="C5" s="131" t="s">
        <v>63</v>
      </c>
      <c r="D5" s="130" t="s">
        <v>5</v>
      </c>
      <c r="E5" s="129" t="s">
        <v>63</v>
      </c>
      <c r="F5" s="128" t="s">
        <v>6</v>
      </c>
      <c r="G5" s="127" t="s">
        <v>62</v>
      </c>
      <c r="H5" s="618"/>
    </row>
    <row r="6" spans="1:8" ht="44.25" customHeight="1" thickTop="1" x14ac:dyDescent="0.3">
      <c r="A6" s="126" t="s">
        <v>61</v>
      </c>
      <c r="B6" s="124">
        <f>SUM(B7:B12)</f>
        <v>11626699</v>
      </c>
      <c r="C6" s="125">
        <f>SUM(C7:C12)</f>
        <v>100</v>
      </c>
      <c r="D6" s="124">
        <v>10731699</v>
      </c>
      <c r="E6" s="123">
        <v>100</v>
      </c>
      <c r="F6" s="122">
        <f>B6-D6</f>
        <v>895000</v>
      </c>
      <c r="G6" s="121">
        <f>ROUNDDOWN(B6/D6*100-100,2)</f>
        <v>8.33</v>
      </c>
      <c r="H6" s="120"/>
    </row>
    <row r="7" spans="1:8" ht="45" customHeight="1" x14ac:dyDescent="0.3">
      <c r="A7" s="119" t="s">
        <v>60</v>
      </c>
      <c r="B7" s="117">
        <v>3275342</v>
      </c>
      <c r="C7" s="118">
        <f t="shared" ref="C7:C12" si="0">B7/$B$6*100</f>
        <v>28.170867758767987</v>
      </c>
      <c r="D7" s="117">
        <v>3275342</v>
      </c>
      <c r="E7" s="115">
        <v>30.520255925925614</v>
      </c>
      <c r="F7" s="116"/>
      <c r="G7" s="115"/>
      <c r="H7" s="114"/>
    </row>
    <row r="8" spans="1:8" ht="45" customHeight="1" x14ac:dyDescent="0.3">
      <c r="A8" s="112" t="s">
        <v>59</v>
      </c>
      <c r="B8" s="110">
        <v>222844</v>
      </c>
      <c r="C8" s="111">
        <f t="shared" si="0"/>
        <v>1.9166575138824873</v>
      </c>
      <c r="D8" s="110">
        <v>222844</v>
      </c>
      <c r="E8" s="108">
        <v>2.0765025183803609</v>
      </c>
      <c r="F8" s="109"/>
      <c r="G8" s="108"/>
      <c r="H8" s="113"/>
    </row>
    <row r="9" spans="1:8" ht="45" customHeight="1" x14ac:dyDescent="0.3">
      <c r="A9" s="112" t="s">
        <v>58</v>
      </c>
      <c r="B9" s="110">
        <v>620000</v>
      </c>
      <c r="C9" s="111">
        <f t="shared" si="0"/>
        <v>5.3325539777025277</v>
      </c>
      <c r="D9" s="110"/>
      <c r="E9" s="108"/>
      <c r="F9" s="109">
        <f>B9-D9</f>
        <v>620000</v>
      </c>
      <c r="G9" s="108"/>
      <c r="H9" s="113"/>
    </row>
    <row r="10" spans="1:8" ht="45" customHeight="1" x14ac:dyDescent="0.3">
      <c r="A10" s="112" t="s">
        <v>57</v>
      </c>
      <c r="B10" s="110">
        <v>6570000</v>
      </c>
      <c r="C10" s="111">
        <f t="shared" si="0"/>
        <v>56.507870376621952</v>
      </c>
      <c r="D10" s="110">
        <v>6295000</v>
      </c>
      <c r="E10" s="108">
        <v>58.658000005404553</v>
      </c>
      <c r="F10" s="109">
        <f>B10-D10</f>
        <v>275000</v>
      </c>
      <c r="G10" s="108">
        <f>ROUNDDOWN(B10/D10*100-100,2)</f>
        <v>4.3600000000000003</v>
      </c>
      <c r="H10" s="113"/>
    </row>
    <row r="11" spans="1:8" ht="45" customHeight="1" x14ac:dyDescent="0.3">
      <c r="A11" s="112" t="s">
        <v>56</v>
      </c>
      <c r="B11" s="110">
        <v>368943</v>
      </c>
      <c r="C11" s="111">
        <f t="shared" si="0"/>
        <v>3.1732394551540382</v>
      </c>
      <c r="D11" s="110">
        <v>368943</v>
      </c>
      <c r="E11" s="108">
        <v>3.4378806189029341</v>
      </c>
      <c r="F11" s="109"/>
      <c r="G11" s="108"/>
      <c r="H11" s="107"/>
    </row>
    <row r="12" spans="1:8" ht="45" customHeight="1" thickBot="1" x14ac:dyDescent="0.35">
      <c r="A12" s="106" t="s">
        <v>55</v>
      </c>
      <c r="B12" s="104">
        <v>569570</v>
      </c>
      <c r="C12" s="105">
        <f t="shared" si="0"/>
        <v>4.898810917871014</v>
      </c>
      <c r="D12" s="104">
        <v>569570</v>
      </c>
      <c r="E12" s="102">
        <v>5.3073609313865404</v>
      </c>
      <c r="F12" s="103"/>
      <c r="G12" s="102"/>
      <c r="H12" s="101"/>
    </row>
    <row r="13" spans="1:8" ht="24.95" customHeight="1" x14ac:dyDescent="0.3">
      <c r="E13" s="100"/>
    </row>
    <row r="15" spans="1:8" ht="24.95" customHeight="1" x14ac:dyDescent="0.3"/>
    <row r="16" spans="1:8" ht="24.95" customHeight="1" x14ac:dyDescent="0.3"/>
    <row r="17" ht="24.95" customHeight="1" x14ac:dyDescent="0.3"/>
    <row r="89" spans="9:12" x14ac:dyDescent="0.3">
      <c r="I89" s="99"/>
      <c r="J89" s="99"/>
      <c r="K89" s="99"/>
      <c r="L89" s="99"/>
    </row>
    <row r="90" spans="9:12" x14ac:dyDescent="0.3">
      <c r="I90" s="99"/>
      <c r="J90" s="99"/>
      <c r="K90" s="99"/>
      <c r="L90" s="99"/>
    </row>
    <row r="178" spans="9:16" x14ac:dyDescent="0.3">
      <c r="I178" s="98"/>
      <c r="J178" s="98"/>
      <c r="K178" s="98">
        <v>78</v>
      </c>
      <c r="L178" s="98"/>
      <c r="M178" s="98"/>
      <c r="N178" s="98"/>
      <c r="P178" s="96">
        <v>4960</v>
      </c>
    </row>
  </sheetData>
  <mergeCells count="6">
    <mergeCell ref="H4:H5"/>
    <mergeCell ref="A1:C1"/>
    <mergeCell ref="A4:A5"/>
    <mergeCell ref="B4:C4"/>
    <mergeCell ref="D4:E4"/>
    <mergeCell ref="F4:G4"/>
  </mergeCells>
  <phoneticPr fontId="2" type="noConversion"/>
  <printOptions horizontalCentered="1"/>
  <pageMargins left="0.70866141732283472" right="0.70866141732283472" top="0.98425196850393704" bottom="0.6692913385826772" header="0.39370078740157483" footer="0.3937007874015748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232"/>
  <sheetViews>
    <sheetView zoomScaleNormal="100" workbookViewId="0">
      <selection sqref="A1:L35"/>
    </sheetView>
  </sheetViews>
  <sheetFormatPr defaultColWidth="9" defaultRowHeight="16.5" x14ac:dyDescent="0.3"/>
  <cols>
    <col min="1" max="1" width="18.875" style="96" customWidth="1"/>
    <col min="2" max="2" width="16.5" style="133" customWidth="1"/>
    <col min="3" max="3" width="16.875" style="97" customWidth="1"/>
    <col min="4" max="4" width="17.25" style="96" customWidth="1"/>
    <col min="5" max="5" width="16.875" style="97" customWidth="1"/>
    <col min="6" max="6" width="17.25" style="96" customWidth="1"/>
    <col min="7" max="7" width="16.375" style="96" customWidth="1"/>
    <col min="8" max="8" width="17.25" style="96" customWidth="1"/>
    <col min="9" max="16384" width="9" style="96"/>
  </cols>
  <sheetData>
    <row r="1" spans="1:11" ht="27" customHeight="1" x14ac:dyDescent="0.3">
      <c r="A1" s="619" t="s">
        <v>85</v>
      </c>
      <c r="B1" s="619"/>
      <c r="C1" s="619"/>
    </row>
    <row r="2" spans="1:11" hidden="1" x14ac:dyDescent="0.3"/>
    <row r="3" spans="1:11" ht="17.25" thickBot="1" x14ac:dyDescent="0.35">
      <c r="H3" s="132" t="s">
        <v>68</v>
      </c>
    </row>
    <row r="4" spans="1:11" ht="36.75" customHeight="1" x14ac:dyDescent="0.3">
      <c r="A4" s="628" t="s">
        <v>67</v>
      </c>
      <c r="B4" s="630" t="s">
        <v>66</v>
      </c>
      <c r="C4" s="631"/>
      <c r="D4" s="632" t="s">
        <v>65</v>
      </c>
      <c r="E4" s="633"/>
      <c r="F4" s="634" t="s">
        <v>64</v>
      </c>
      <c r="G4" s="635"/>
      <c r="H4" s="626" t="s">
        <v>4</v>
      </c>
    </row>
    <row r="5" spans="1:11" ht="36.75" customHeight="1" thickBot="1" x14ac:dyDescent="0.35">
      <c r="A5" s="629"/>
      <c r="B5" s="184" t="s">
        <v>5</v>
      </c>
      <c r="C5" s="183" t="s">
        <v>63</v>
      </c>
      <c r="D5" s="182" t="s">
        <v>5</v>
      </c>
      <c r="E5" s="181" t="s">
        <v>63</v>
      </c>
      <c r="F5" s="180" t="s">
        <v>6</v>
      </c>
      <c r="G5" s="179" t="s">
        <v>62</v>
      </c>
      <c r="H5" s="627"/>
    </row>
    <row r="6" spans="1:11" ht="30" customHeight="1" thickTop="1" x14ac:dyDescent="0.3">
      <c r="A6" s="178" t="s">
        <v>84</v>
      </c>
      <c r="B6" s="177">
        <f>SUM(B7,B13,B17,B18)</f>
        <v>11626699</v>
      </c>
      <c r="C6" s="176">
        <f>+C7+C13+C17+C18</f>
        <v>100</v>
      </c>
      <c r="D6" s="175">
        <f>SUM(D7,D13,D17,D18)</f>
        <v>10731699</v>
      </c>
      <c r="E6" s="174">
        <v>99.999999999999986</v>
      </c>
      <c r="F6" s="173">
        <f>SUM(F7,F13,F17,F18)</f>
        <v>895000</v>
      </c>
      <c r="G6" s="172">
        <f>ROUNDDOWN(B6/D6*100-100,2)</f>
        <v>8.33</v>
      </c>
      <c r="H6" s="171"/>
      <c r="J6" s="133"/>
      <c r="K6" s="133"/>
    </row>
    <row r="7" spans="1:11" ht="30" customHeight="1" x14ac:dyDescent="0.3">
      <c r="A7" s="149" t="s">
        <v>83</v>
      </c>
      <c r="B7" s="148">
        <f>SUM(B8:B12)</f>
        <v>4901209</v>
      </c>
      <c r="C7" s="147">
        <f>B7/$B$6*100</f>
        <v>42.154776691131332</v>
      </c>
      <c r="D7" s="146">
        <v>4069309</v>
      </c>
      <c r="E7" s="145">
        <v>37.918590523271291</v>
      </c>
      <c r="F7" s="144">
        <f t="shared" ref="F7:F16" si="0">B7-D7</f>
        <v>831900</v>
      </c>
      <c r="G7" s="143">
        <f>ROUNDDOWN(B7/D7*100-100,2)</f>
        <v>20.440000000000001</v>
      </c>
      <c r="H7" s="142"/>
      <c r="J7" s="133"/>
      <c r="K7" s="133"/>
    </row>
    <row r="8" spans="1:11" ht="24.95" customHeight="1" x14ac:dyDescent="0.3">
      <c r="A8" s="119" t="s">
        <v>82</v>
      </c>
      <c r="B8" s="117">
        <v>4631909</v>
      </c>
      <c r="C8" s="169"/>
      <c r="D8" s="168">
        <v>3814509</v>
      </c>
      <c r="E8" s="167"/>
      <c r="F8" s="166">
        <f t="shared" si="0"/>
        <v>817400</v>
      </c>
      <c r="G8" s="165"/>
      <c r="H8" s="164"/>
      <c r="J8" s="133"/>
      <c r="K8" s="133"/>
    </row>
    <row r="9" spans="1:11" ht="24.95" customHeight="1" x14ac:dyDescent="0.3">
      <c r="A9" s="112" t="s">
        <v>81</v>
      </c>
      <c r="B9" s="110">
        <v>23000</v>
      </c>
      <c r="C9" s="163"/>
      <c r="D9" s="162">
        <v>21000</v>
      </c>
      <c r="E9" s="161"/>
      <c r="F9" s="170">
        <f t="shared" si="0"/>
        <v>2000</v>
      </c>
      <c r="G9" s="159"/>
      <c r="H9" s="158"/>
      <c r="J9" s="133"/>
      <c r="K9" s="133"/>
    </row>
    <row r="10" spans="1:11" ht="24.95" customHeight="1" x14ac:dyDescent="0.3">
      <c r="A10" s="112" t="s">
        <v>80</v>
      </c>
      <c r="B10" s="110">
        <v>61800</v>
      </c>
      <c r="C10" s="163"/>
      <c r="D10" s="162">
        <v>60800</v>
      </c>
      <c r="E10" s="161"/>
      <c r="F10" s="170">
        <f t="shared" si="0"/>
        <v>1000</v>
      </c>
      <c r="G10" s="159"/>
      <c r="H10" s="158"/>
      <c r="J10" s="133"/>
      <c r="K10" s="133"/>
    </row>
    <row r="11" spans="1:11" ht="24.95" customHeight="1" x14ac:dyDescent="0.3">
      <c r="A11" s="112" t="s">
        <v>79</v>
      </c>
      <c r="B11" s="110">
        <v>156700</v>
      </c>
      <c r="C11" s="163"/>
      <c r="D11" s="162">
        <v>146200</v>
      </c>
      <c r="E11" s="161"/>
      <c r="F11" s="160">
        <f t="shared" si="0"/>
        <v>10500</v>
      </c>
      <c r="G11" s="159"/>
      <c r="H11" s="158"/>
      <c r="J11" s="133"/>
      <c r="K11" s="133"/>
    </row>
    <row r="12" spans="1:11" ht="24.95" customHeight="1" x14ac:dyDescent="0.3">
      <c r="A12" s="157" t="s">
        <v>75</v>
      </c>
      <c r="B12" s="156">
        <v>27800</v>
      </c>
      <c r="C12" s="155"/>
      <c r="D12" s="154">
        <v>26800</v>
      </c>
      <c r="E12" s="153"/>
      <c r="F12" s="152">
        <f t="shared" si="0"/>
        <v>1000</v>
      </c>
      <c r="G12" s="151"/>
      <c r="H12" s="150"/>
      <c r="J12" s="133"/>
      <c r="K12" s="133"/>
    </row>
    <row r="13" spans="1:11" ht="30" customHeight="1" x14ac:dyDescent="0.3">
      <c r="A13" s="149" t="s">
        <v>78</v>
      </c>
      <c r="B13" s="148">
        <f>SUM(B14:B16)</f>
        <v>1036220</v>
      </c>
      <c r="C13" s="147">
        <f>B13/$B$6*100</f>
        <v>8.912417875443408</v>
      </c>
      <c r="D13" s="146">
        <v>973120</v>
      </c>
      <c r="E13" s="145">
        <v>9.0677161183890824</v>
      </c>
      <c r="F13" s="144">
        <f t="shared" si="0"/>
        <v>63100</v>
      </c>
      <c r="G13" s="143">
        <f>ROUNDDOWN(B13/D13*100-100,2)</f>
        <v>6.48</v>
      </c>
      <c r="H13" s="142"/>
      <c r="J13" s="133"/>
      <c r="K13" s="133"/>
    </row>
    <row r="14" spans="1:11" ht="24.95" customHeight="1" x14ac:dyDescent="0.3">
      <c r="A14" s="119" t="s">
        <v>77</v>
      </c>
      <c r="B14" s="117">
        <v>658970</v>
      </c>
      <c r="C14" s="169"/>
      <c r="D14" s="168">
        <v>631370</v>
      </c>
      <c r="E14" s="167"/>
      <c r="F14" s="166">
        <f t="shared" si="0"/>
        <v>27600</v>
      </c>
      <c r="G14" s="165"/>
      <c r="H14" s="164"/>
      <c r="J14" s="133"/>
      <c r="K14" s="133"/>
    </row>
    <row r="15" spans="1:11" ht="24.95" customHeight="1" x14ac:dyDescent="0.3">
      <c r="A15" s="112" t="s">
        <v>76</v>
      </c>
      <c r="B15" s="110">
        <v>20440</v>
      </c>
      <c r="C15" s="163"/>
      <c r="D15" s="162">
        <v>19440</v>
      </c>
      <c r="E15" s="161"/>
      <c r="F15" s="160">
        <f t="shared" si="0"/>
        <v>1000</v>
      </c>
      <c r="G15" s="159"/>
      <c r="H15" s="158"/>
      <c r="J15" s="133"/>
      <c r="K15" s="133"/>
    </row>
    <row r="16" spans="1:11" ht="24.95" customHeight="1" x14ac:dyDescent="0.3">
      <c r="A16" s="157" t="s">
        <v>75</v>
      </c>
      <c r="B16" s="156">
        <v>356810</v>
      </c>
      <c r="C16" s="155"/>
      <c r="D16" s="154">
        <v>322310</v>
      </c>
      <c r="E16" s="153"/>
      <c r="F16" s="152">
        <f t="shared" si="0"/>
        <v>34500</v>
      </c>
      <c r="G16" s="151"/>
      <c r="H16" s="150"/>
      <c r="J16" s="133"/>
      <c r="K16" s="133"/>
    </row>
    <row r="17" spans="1:11" ht="30" customHeight="1" x14ac:dyDescent="0.3">
      <c r="A17" s="149" t="s">
        <v>74</v>
      </c>
      <c r="B17" s="148">
        <v>5515957</v>
      </c>
      <c r="C17" s="147">
        <f>B17/$B$6*100</f>
        <v>47.442158776106616</v>
      </c>
      <c r="D17" s="146">
        <v>5515957</v>
      </c>
      <c r="E17" s="145">
        <v>51.398730061288525</v>
      </c>
      <c r="F17" s="144"/>
      <c r="G17" s="143"/>
      <c r="H17" s="142"/>
      <c r="J17" s="133"/>
      <c r="K17" s="133"/>
    </row>
    <row r="18" spans="1:11" ht="30" customHeight="1" thickBot="1" x14ac:dyDescent="0.35">
      <c r="A18" s="141" t="s">
        <v>73</v>
      </c>
      <c r="B18" s="140">
        <v>173313</v>
      </c>
      <c r="C18" s="139">
        <f>B18/$B$6*100</f>
        <v>1.4906466573186421</v>
      </c>
      <c r="D18" s="138">
        <v>173313</v>
      </c>
      <c r="E18" s="137">
        <v>1.6149632970511005</v>
      </c>
      <c r="F18" s="136"/>
      <c r="G18" s="135"/>
      <c r="H18" s="134"/>
      <c r="J18" s="133"/>
      <c r="K18" s="133"/>
    </row>
    <row r="110" spans="9:9" x14ac:dyDescent="0.3">
      <c r="I110" s="99"/>
    </row>
    <row r="111" spans="9:9" x14ac:dyDescent="0.3">
      <c r="I111" s="99"/>
    </row>
    <row r="122" spans="8:10" x14ac:dyDescent="0.3">
      <c r="H122" s="98" t="s">
        <v>72</v>
      </c>
      <c r="I122" s="98"/>
      <c r="J122" s="98"/>
    </row>
    <row r="131" spans="8:12" x14ac:dyDescent="0.3">
      <c r="H131" s="98"/>
      <c r="I131" s="98"/>
      <c r="J131" s="98" t="e">
        <f>INT(#REF!*#REF!*#REF!/1000)</f>
        <v>#REF!</v>
      </c>
      <c r="L131" s="96">
        <v>17600</v>
      </c>
    </row>
    <row r="141" spans="8:12" x14ac:dyDescent="0.3">
      <c r="H141" s="96" t="s">
        <v>71</v>
      </c>
    </row>
    <row r="142" spans="8:12" x14ac:dyDescent="0.3">
      <c r="H142" s="98" t="s">
        <v>70</v>
      </c>
      <c r="I142" s="98"/>
      <c r="J142" s="98"/>
    </row>
    <row r="232" spans="9:12" x14ac:dyDescent="0.3">
      <c r="I232" s="98"/>
      <c r="J232" s="98"/>
      <c r="L232" s="96">
        <v>4960</v>
      </c>
    </row>
  </sheetData>
  <mergeCells count="6">
    <mergeCell ref="H4:H5"/>
    <mergeCell ref="A1:C1"/>
    <mergeCell ref="A4:A5"/>
    <mergeCell ref="B4:C4"/>
    <mergeCell ref="D4:E4"/>
    <mergeCell ref="F4:G4"/>
  </mergeCells>
  <phoneticPr fontId="2" type="noConversion"/>
  <printOptions horizontalCentered="1"/>
  <pageMargins left="0.70866141732283472" right="0.70866141732283472" top="0.98425196850393704" bottom="0.6692913385826772" header="0.39370078740157483" footer="0.39370078740157483"/>
  <pageSetup paperSize="9"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6"/>
  <sheetViews>
    <sheetView view="pageBreakPreview" zoomScaleNormal="100" zoomScaleSheetLayoutView="100" workbookViewId="0">
      <selection sqref="A1:L35"/>
    </sheetView>
  </sheetViews>
  <sheetFormatPr defaultColWidth="9" defaultRowHeight="25.5" customHeight="1" x14ac:dyDescent="0.3"/>
  <cols>
    <col min="1" max="4" width="5.625" style="185" customWidth="1"/>
    <col min="5" max="5" width="29.5" style="185" bestFit="1" customWidth="1"/>
    <col min="6" max="7" width="13.625" style="186" customWidth="1"/>
    <col min="8" max="8" width="13.625" style="187" customWidth="1"/>
    <col min="9" max="10" width="8.625" style="185" customWidth="1"/>
    <col min="11" max="12" width="6.625" style="185" customWidth="1"/>
    <col min="13" max="16" width="3.625" style="185" customWidth="1"/>
    <col min="17" max="20" width="4.625" style="185" customWidth="1"/>
    <col min="21" max="21" width="12.625" style="186" customWidth="1"/>
    <col min="22" max="22" width="11.875" style="185" bestFit="1" customWidth="1"/>
    <col min="23" max="23" width="15.625" style="185" bestFit="1" customWidth="1"/>
    <col min="24" max="24" width="14.625" style="185" bestFit="1" customWidth="1"/>
    <col min="25" max="16384" width="9" style="185"/>
  </cols>
  <sheetData>
    <row r="1" spans="1:24" s="268" customFormat="1" ht="30" customHeight="1" x14ac:dyDescent="0.3">
      <c r="A1" s="648" t="s">
        <v>114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</row>
    <row r="2" spans="1:24" ht="8.1" customHeight="1" x14ac:dyDescent="0.3">
      <c r="A2" s="265"/>
      <c r="B2" s="261"/>
      <c r="C2" s="261"/>
      <c r="D2" s="261"/>
      <c r="E2" s="261"/>
      <c r="F2" s="267"/>
      <c r="G2" s="264"/>
      <c r="H2" s="263"/>
      <c r="I2" s="266"/>
      <c r="J2" s="266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4"/>
    </row>
    <row r="3" spans="1:24" ht="25.5" customHeight="1" thickBot="1" x14ac:dyDescent="0.2">
      <c r="A3" s="265" t="s">
        <v>113</v>
      </c>
      <c r="B3" s="261"/>
      <c r="C3" s="261"/>
      <c r="D3" s="261"/>
      <c r="E3" s="261"/>
      <c r="F3" s="264"/>
      <c r="G3" s="264"/>
      <c r="H3" s="263"/>
      <c r="I3" s="262"/>
      <c r="J3" s="262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0" t="s">
        <v>112</v>
      </c>
    </row>
    <row r="4" spans="1:24" s="259" customFormat="1" ht="21.95" customHeight="1" x14ac:dyDescent="0.3">
      <c r="A4" s="649" t="s">
        <v>111</v>
      </c>
      <c r="B4" s="650"/>
      <c r="C4" s="650"/>
      <c r="D4" s="650"/>
      <c r="E4" s="650"/>
      <c r="F4" s="651" t="s">
        <v>18</v>
      </c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1"/>
      <c r="T4" s="651"/>
      <c r="U4" s="652"/>
    </row>
    <row r="5" spans="1:24" ht="21.95" customHeight="1" thickBot="1" x14ac:dyDescent="0.35">
      <c r="A5" s="653" t="s">
        <v>0</v>
      </c>
      <c r="B5" s="654"/>
      <c r="C5" s="654"/>
      <c r="D5" s="654"/>
      <c r="E5" s="655"/>
      <c r="F5" s="258" t="s">
        <v>110</v>
      </c>
      <c r="G5" s="258" t="s">
        <v>109</v>
      </c>
      <c r="H5" s="258" t="s">
        <v>64</v>
      </c>
      <c r="I5" s="656" t="s">
        <v>1</v>
      </c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7"/>
    </row>
    <row r="6" spans="1:24" ht="24.95" customHeight="1" thickTop="1" thickBot="1" x14ac:dyDescent="0.35">
      <c r="A6" s="658" t="s">
        <v>108</v>
      </c>
      <c r="B6" s="659"/>
      <c r="C6" s="659"/>
      <c r="D6" s="659"/>
      <c r="E6" s="660"/>
      <c r="F6" s="257">
        <v>11626699</v>
      </c>
      <c r="G6" s="257">
        <v>10731699</v>
      </c>
      <c r="H6" s="256">
        <f>F6-G6</f>
        <v>895000</v>
      </c>
      <c r="I6" s="255" t="s">
        <v>2</v>
      </c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3"/>
      <c r="W6" s="252">
        <f>F6-'[1]3_1.2지출예산명세서'!I6</f>
        <v>1238098</v>
      </c>
    </row>
    <row r="7" spans="1:24" ht="24.95" customHeight="1" thickTop="1" thickBot="1" x14ac:dyDescent="0.35">
      <c r="A7" s="251" t="s">
        <v>2</v>
      </c>
      <c r="B7" s="637" t="s">
        <v>107</v>
      </c>
      <c r="C7" s="637"/>
      <c r="D7" s="637"/>
      <c r="E7" s="638"/>
      <c r="F7" s="224">
        <v>11057129</v>
      </c>
      <c r="G7" s="224">
        <v>10162129</v>
      </c>
      <c r="H7" s="223">
        <f>F7-G7</f>
        <v>895000</v>
      </c>
      <c r="I7" s="222" t="s">
        <v>2</v>
      </c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0"/>
    </row>
    <row r="8" spans="1:24" ht="24.95" customHeight="1" thickTop="1" thickBot="1" x14ac:dyDescent="0.35">
      <c r="A8" s="205"/>
      <c r="B8" s="204"/>
      <c r="C8" s="637" t="s">
        <v>106</v>
      </c>
      <c r="D8" s="637"/>
      <c r="E8" s="638"/>
      <c r="F8" s="224">
        <v>7781787</v>
      </c>
      <c r="G8" s="224">
        <v>6886787</v>
      </c>
      <c r="H8" s="223">
        <f>F8-G8</f>
        <v>895000</v>
      </c>
      <c r="I8" s="222" t="s">
        <v>2</v>
      </c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0"/>
      <c r="W8" s="250" t="s">
        <v>105</v>
      </c>
      <c r="X8" s="249" t="e">
        <f>#REF!/0.55</f>
        <v>#REF!</v>
      </c>
    </row>
    <row r="9" spans="1:24" ht="24.95" customHeight="1" thickTop="1" x14ac:dyDescent="0.3">
      <c r="A9" s="205"/>
      <c r="B9" s="204"/>
      <c r="C9" s="204"/>
      <c r="D9" s="637" t="s">
        <v>104</v>
      </c>
      <c r="E9" s="638"/>
      <c r="F9" s="224">
        <v>620000</v>
      </c>
      <c r="G9" s="224">
        <v>0</v>
      </c>
      <c r="H9" s="223">
        <f>F9-G9</f>
        <v>620000</v>
      </c>
      <c r="I9" s="222" t="s">
        <v>2</v>
      </c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0"/>
    </row>
    <row r="10" spans="1:24" ht="24.95" customHeight="1" x14ac:dyDescent="0.3">
      <c r="A10" s="205"/>
      <c r="B10" s="204"/>
      <c r="C10" s="204"/>
      <c r="D10" s="219"/>
      <c r="E10" s="218" t="s">
        <v>103</v>
      </c>
      <c r="F10" s="217">
        <v>380000</v>
      </c>
      <c r="G10" s="217">
        <v>0</v>
      </c>
      <c r="H10" s="216">
        <f>F10-G10</f>
        <v>380000</v>
      </c>
      <c r="I10" s="215" t="s">
        <v>91</v>
      </c>
      <c r="J10" s="214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2">
        <f>SUM(U11:U16)</f>
        <v>380000</v>
      </c>
    </row>
    <row r="11" spans="1:24" ht="24.95" customHeight="1" x14ac:dyDescent="0.3">
      <c r="A11" s="205"/>
      <c r="B11" s="204"/>
      <c r="C11" s="204"/>
      <c r="D11" s="204"/>
      <c r="E11" s="248"/>
      <c r="F11" s="247"/>
      <c r="G11" s="247"/>
      <c r="H11" s="246"/>
      <c r="I11" s="238" t="s">
        <v>102</v>
      </c>
      <c r="J11" s="237"/>
      <c r="K11" s="236"/>
      <c r="L11" s="236"/>
      <c r="M11" s="236"/>
      <c r="N11" s="636">
        <v>20000000</v>
      </c>
      <c r="O11" s="636"/>
      <c r="P11" s="636"/>
      <c r="Q11" s="636"/>
      <c r="R11" s="198" t="s">
        <v>88</v>
      </c>
      <c r="S11" s="235">
        <v>1</v>
      </c>
      <c r="T11" s="234" t="s">
        <v>3</v>
      </c>
      <c r="U11" s="233">
        <f t="shared" ref="U11:U16" si="0">INT(N11*S11/1000)</f>
        <v>20000</v>
      </c>
    </row>
    <row r="12" spans="1:24" ht="24.95" customHeight="1" x14ac:dyDescent="0.3">
      <c r="A12" s="205"/>
      <c r="B12" s="204"/>
      <c r="C12" s="204"/>
      <c r="D12" s="204"/>
      <c r="E12" s="244"/>
      <c r="F12" s="243"/>
      <c r="G12" s="243"/>
      <c r="H12" s="242"/>
      <c r="I12" s="238" t="s">
        <v>101</v>
      </c>
      <c r="J12" s="237"/>
      <c r="K12" s="236"/>
      <c r="L12" s="236"/>
      <c r="M12" s="236"/>
      <c r="N12" s="636">
        <v>95000000</v>
      </c>
      <c r="O12" s="636"/>
      <c r="P12" s="636"/>
      <c r="Q12" s="636"/>
      <c r="R12" s="198" t="s">
        <v>88</v>
      </c>
      <c r="S12" s="235">
        <v>1</v>
      </c>
      <c r="T12" s="234" t="s">
        <v>3</v>
      </c>
      <c r="U12" s="233">
        <f t="shared" si="0"/>
        <v>95000</v>
      </c>
    </row>
    <row r="13" spans="1:24" ht="24.95" customHeight="1" x14ac:dyDescent="0.3">
      <c r="A13" s="205"/>
      <c r="B13" s="204"/>
      <c r="C13" s="204"/>
      <c r="D13" s="204"/>
      <c r="E13" s="244"/>
      <c r="F13" s="243"/>
      <c r="G13" s="243"/>
      <c r="H13" s="242"/>
      <c r="I13" s="238" t="s">
        <v>100</v>
      </c>
      <c r="J13" s="237"/>
      <c r="K13" s="236"/>
      <c r="L13" s="236"/>
      <c r="M13" s="236"/>
      <c r="N13" s="636">
        <v>150000000</v>
      </c>
      <c r="O13" s="636"/>
      <c r="P13" s="636"/>
      <c r="Q13" s="636"/>
      <c r="R13" s="198" t="s">
        <v>88</v>
      </c>
      <c r="S13" s="235">
        <v>1</v>
      </c>
      <c r="T13" s="234" t="s">
        <v>3</v>
      </c>
      <c r="U13" s="233">
        <f t="shared" si="0"/>
        <v>150000</v>
      </c>
    </row>
    <row r="14" spans="1:24" ht="24.95" customHeight="1" x14ac:dyDescent="0.3">
      <c r="A14" s="205"/>
      <c r="B14" s="204"/>
      <c r="C14" s="204"/>
      <c r="D14" s="204"/>
      <c r="E14" s="244"/>
      <c r="F14" s="243"/>
      <c r="G14" s="243"/>
      <c r="H14" s="242"/>
      <c r="I14" s="238" t="s">
        <v>99</v>
      </c>
      <c r="J14" s="237"/>
      <c r="K14" s="236"/>
      <c r="L14" s="236"/>
      <c r="M14" s="236"/>
      <c r="N14" s="636">
        <v>20000000</v>
      </c>
      <c r="O14" s="636"/>
      <c r="P14" s="636"/>
      <c r="Q14" s="636"/>
      <c r="R14" s="198" t="s">
        <v>88</v>
      </c>
      <c r="S14" s="235">
        <v>1</v>
      </c>
      <c r="T14" s="234" t="s">
        <v>3</v>
      </c>
      <c r="U14" s="233">
        <f t="shared" si="0"/>
        <v>20000</v>
      </c>
    </row>
    <row r="15" spans="1:24" ht="24.95" customHeight="1" x14ac:dyDescent="0.3">
      <c r="A15" s="205"/>
      <c r="B15" s="204"/>
      <c r="C15" s="204"/>
      <c r="D15" s="204"/>
      <c r="E15" s="244"/>
      <c r="F15" s="243"/>
      <c r="G15" s="243"/>
      <c r="H15" s="242"/>
      <c r="I15" s="245" t="s">
        <v>98</v>
      </c>
      <c r="J15" s="237"/>
      <c r="K15" s="236"/>
      <c r="L15" s="236"/>
      <c r="M15" s="236"/>
      <c r="N15" s="636">
        <v>60000000</v>
      </c>
      <c r="O15" s="636"/>
      <c r="P15" s="636"/>
      <c r="Q15" s="636"/>
      <c r="R15" s="198" t="s">
        <v>88</v>
      </c>
      <c r="S15" s="235">
        <v>1</v>
      </c>
      <c r="T15" s="234" t="s">
        <v>3</v>
      </c>
      <c r="U15" s="233">
        <f t="shared" si="0"/>
        <v>60000</v>
      </c>
    </row>
    <row r="16" spans="1:24" ht="24.95" customHeight="1" x14ac:dyDescent="0.3">
      <c r="A16" s="205"/>
      <c r="B16" s="204"/>
      <c r="C16" s="204"/>
      <c r="D16" s="204"/>
      <c r="E16" s="244"/>
      <c r="F16" s="243"/>
      <c r="G16" s="243"/>
      <c r="H16" s="242"/>
      <c r="I16" s="238" t="s">
        <v>97</v>
      </c>
      <c r="J16" s="237"/>
      <c r="K16" s="236"/>
      <c r="L16" s="236"/>
      <c r="M16" s="236"/>
      <c r="N16" s="636">
        <v>35000000</v>
      </c>
      <c r="O16" s="636"/>
      <c r="P16" s="636"/>
      <c r="Q16" s="636"/>
      <c r="R16" s="198" t="s">
        <v>88</v>
      </c>
      <c r="S16" s="235">
        <v>1</v>
      </c>
      <c r="T16" s="234" t="s">
        <v>3</v>
      </c>
      <c r="U16" s="233">
        <f t="shared" si="0"/>
        <v>35000</v>
      </c>
    </row>
    <row r="17" spans="1:21" ht="24.95" customHeight="1" x14ac:dyDescent="0.3">
      <c r="A17" s="205"/>
      <c r="B17" s="204"/>
      <c r="C17" s="204"/>
      <c r="D17" s="204"/>
      <c r="E17" s="241"/>
      <c r="F17" s="240"/>
      <c r="G17" s="240"/>
      <c r="H17" s="239"/>
      <c r="I17" s="238"/>
      <c r="J17" s="237"/>
      <c r="K17" s="236"/>
      <c r="L17" s="236"/>
      <c r="M17" s="236"/>
      <c r="N17" s="236"/>
      <c r="O17" s="636"/>
      <c r="P17" s="636"/>
      <c r="Q17" s="636"/>
      <c r="R17" s="198"/>
      <c r="S17" s="235"/>
      <c r="T17" s="234"/>
      <c r="U17" s="233"/>
    </row>
    <row r="18" spans="1:21" ht="24.95" customHeight="1" x14ac:dyDescent="0.3">
      <c r="A18" s="205"/>
      <c r="B18" s="204"/>
      <c r="C18" s="204"/>
      <c r="D18" s="204"/>
      <c r="E18" s="218" t="s">
        <v>96</v>
      </c>
      <c r="F18" s="217">
        <v>240000</v>
      </c>
      <c r="G18" s="217">
        <v>0</v>
      </c>
      <c r="H18" s="216">
        <f>F18-G18</f>
        <v>240000</v>
      </c>
      <c r="I18" s="215" t="s">
        <v>91</v>
      </c>
      <c r="J18" s="214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2">
        <f>SUM(U19:U20)</f>
        <v>240000</v>
      </c>
    </row>
    <row r="19" spans="1:21" ht="24.95" customHeight="1" x14ac:dyDescent="0.3">
      <c r="A19" s="205"/>
      <c r="B19" s="204"/>
      <c r="C19" s="204"/>
      <c r="D19" s="204"/>
      <c r="E19" s="203"/>
      <c r="F19" s="202"/>
      <c r="G19" s="202"/>
      <c r="H19" s="201"/>
      <c r="I19" s="238" t="s">
        <v>95</v>
      </c>
      <c r="J19" s="237"/>
      <c r="K19" s="236"/>
      <c r="L19" s="236"/>
      <c r="M19" s="236"/>
      <c r="N19" s="636">
        <v>30000000</v>
      </c>
      <c r="O19" s="636"/>
      <c r="P19" s="636"/>
      <c r="Q19" s="636"/>
      <c r="R19" s="198" t="s">
        <v>88</v>
      </c>
      <c r="S19" s="235">
        <v>1</v>
      </c>
      <c r="T19" s="234" t="s">
        <v>3</v>
      </c>
      <c r="U19" s="233">
        <f>INT(N19*S19/1000)</f>
        <v>30000</v>
      </c>
    </row>
    <row r="20" spans="1:21" ht="24.95" customHeight="1" x14ac:dyDescent="0.3">
      <c r="A20" s="205"/>
      <c r="B20" s="204"/>
      <c r="C20" s="204"/>
      <c r="D20" s="204"/>
      <c r="E20" s="203"/>
      <c r="F20" s="202"/>
      <c r="G20" s="202"/>
      <c r="H20" s="201"/>
      <c r="I20" s="238" t="s">
        <v>94</v>
      </c>
      <c r="J20" s="237"/>
      <c r="K20" s="236"/>
      <c r="L20" s="236"/>
      <c r="M20" s="236"/>
      <c r="N20" s="636">
        <v>210000000</v>
      </c>
      <c r="O20" s="636"/>
      <c r="P20" s="636"/>
      <c r="Q20" s="636"/>
      <c r="R20" s="198" t="s">
        <v>88</v>
      </c>
      <c r="S20" s="235">
        <v>1</v>
      </c>
      <c r="T20" s="234" t="s">
        <v>3</v>
      </c>
      <c r="U20" s="233">
        <f>INT(N20*S20/1000)</f>
        <v>210000</v>
      </c>
    </row>
    <row r="21" spans="1:21" ht="24.95" customHeight="1" x14ac:dyDescent="0.3">
      <c r="A21" s="205"/>
      <c r="B21" s="204"/>
      <c r="C21" s="204"/>
      <c r="D21" s="232"/>
      <c r="E21" s="231"/>
      <c r="F21" s="230"/>
      <c r="G21" s="230"/>
      <c r="H21" s="229"/>
      <c r="I21" s="645"/>
      <c r="J21" s="646"/>
      <c r="K21" s="646"/>
      <c r="L21" s="646"/>
      <c r="M21" s="228"/>
      <c r="N21" s="226"/>
      <c r="O21" s="226"/>
      <c r="P21" s="226"/>
      <c r="Q21" s="647"/>
      <c r="R21" s="647"/>
      <c r="S21" s="227"/>
      <c r="T21" s="226"/>
      <c r="U21" s="225"/>
    </row>
    <row r="22" spans="1:21" ht="24.95" customHeight="1" x14ac:dyDescent="0.3">
      <c r="A22" s="205"/>
      <c r="B22" s="204"/>
      <c r="C22" s="204"/>
      <c r="D22" s="637" t="s">
        <v>93</v>
      </c>
      <c r="E22" s="638"/>
      <c r="F22" s="224">
        <v>6570000</v>
      </c>
      <c r="G22" s="224">
        <v>6295000</v>
      </c>
      <c r="H22" s="223">
        <f>F22-G22</f>
        <v>275000</v>
      </c>
      <c r="I22" s="222" t="s">
        <v>2</v>
      </c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0"/>
    </row>
    <row r="23" spans="1:21" ht="24.95" customHeight="1" x14ac:dyDescent="0.3">
      <c r="A23" s="205"/>
      <c r="B23" s="204"/>
      <c r="C23" s="204"/>
      <c r="D23" s="219" t="s">
        <v>2</v>
      </c>
      <c r="E23" s="218" t="s">
        <v>92</v>
      </c>
      <c r="F23" s="217">
        <v>6570000</v>
      </c>
      <c r="G23" s="217">
        <v>6295000</v>
      </c>
      <c r="H23" s="216">
        <f>F23-G23</f>
        <v>275000</v>
      </c>
      <c r="I23" s="215" t="s">
        <v>91</v>
      </c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2">
        <f>SUM(U25,U26)</f>
        <v>275000</v>
      </c>
    </row>
    <row r="24" spans="1:21" ht="24.95" customHeight="1" x14ac:dyDescent="0.3">
      <c r="A24" s="205"/>
      <c r="B24" s="204"/>
      <c r="C24" s="204"/>
      <c r="D24" s="204"/>
      <c r="E24" s="211"/>
      <c r="F24" s="210"/>
      <c r="G24" s="210"/>
      <c r="H24" s="209"/>
      <c r="I24" s="208" t="s">
        <v>90</v>
      </c>
      <c r="J24" s="207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197"/>
    </row>
    <row r="25" spans="1:21" ht="24.95" customHeight="1" x14ac:dyDescent="0.3">
      <c r="A25" s="205"/>
      <c r="B25" s="204"/>
      <c r="C25" s="204"/>
      <c r="D25" s="204"/>
      <c r="E25" s="203"/>
      <c r="F25" s="202"/>
      <c r="G25" s="202"/>
      <c r="H25" s="201"/>
      <c r="I25" s="639">
        <v>275000000</v>
      </c>
      <c r="J25" s="640"/>
      <c r="K25" s="640"/>
      <c r="L25" s="640"/>
      <c r="M25" s="200" t="s">
        <v>89</v>
      </c>
      <c r="N25" s="198"/>
      <c r="O25" s="198" t="s">
        <v>88</v>
      </c>
      <c r="P25" s="198"/>
      <c r="Q25" s="641">
        <v>1</v>
      </c>
      <c r="R25" s="641"/>
      <c r="S25" s="199" t="s">
        <v>87</v>
      </c>
      <c r="T25" s="198" t="s">
        <v>86</v>
      </c>
      <c r="U25" s="197">
        <f>INT(I25*Q25/1000)</f>
        <v>275000</v>
      </c>
    </row>
    <row r="26" spans="1:21" ht="24.95" customHeight="1" thickBot="1" x14ac:dyDescent="0.35">
      <c r="A26" s="196"/>
      <c r="B26" s="195"/>
      <c r="C26" s="195"/>
      <c r="D26" s="195"/>
      <c r="E26" s="194"/>
      <c r="F26" s="193"/>
      <c r="G26" s="193"/>
      <c r="H26" s="192"/>
      <c r="I26" s="642"/>
      <c r="J26" s="643"/>
      <c r="K26" s="643"/>
      <c r="L26" s="643"/>
      <c r="M26" s="191"/>
      <c r="N26" s="189"/>
      <c r="O26" s="189"/>
      <c r="P26" s="189"/>
      <c r="Q26" s="644"/>
      <c r="R26" s="644"/>
      <c r="S26" s="190"/>
      <c r="T26" s="189"/>
      <c r="U26" s="188"/>
    </row>
  </sheetData>
  <mergeCells count="25">
    <mergeCell ref="D9:E9"/>
    <mergeCell ref="N13:Q13"/>
    <mergeCell ref="C8:E8"/>
    <mergeCell ref="B7:E7"/>
    <mergeCell ref="A1:U1"/>
    <mergeCell ref="A4:E4"/>
    <mergeCell ref="F4:U4"/>
    <mergeCell ref="A5:E5"/>
    <mergeCell ref="I5:U5"/>
    <mergeCell ref="A6:E6"/>
    <mergeCell ref="N11:Q11"/>
    <mergeCell ref="N12:Q12"/>
    <mergeCell ref="I26:L26"/>
    <mergeCell ref="Q26:R26"/>
    <mergeCell ref="O17:Q17"/>
    <mergeCell ref="N20:Q20"/>
    <mergeCell ref="I21:L21"/>
    <mergeCell ref="Q21:R21"/>
    <mergeCell ref="N19:Q19"/>
    <mergeCell ref="N14:Q14"/>
    <mergeCell ref="N15:Q15"/>
    <mergeCell ref="N16:Q16"/>
    <mergeCell ref="D22:E22"/>
    <mergeCell ref="I25:L25"/>
    <mergeCell ref="Q25:R25"/>
  </mergeCells>
  <phoneticPr fontId="2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L581"/>
  <sheetViews>
    <sheetView view="pageBreakPreview" zoomScale="85" zoomScaleNormal="85" zoomScaleSheetLayoutView="85" workbookViewId="0">
      <pane ySplit="6" topLeftCell="A7" activePane="bottomLeft" state="frozen"/>
      <selection sqref="A1:L35"/>
      <selection pane="bottomLeft" sqref="A1:L35"/>
    </sheetView>
  </sheetViews>
  <sheetFormatPr defaultColWidth="9" defaultRowHeight="25.5" customHeight="1" x14ac:dyDescent="0.3"/>
  <cols>
    <col min="1" max="4" width="5.625" style="259" customWidth="1"/>
    <col min="5" max="5" width="4.625" style="259" customWidth="1"/>
    <col min="6" max="6" width="7.5" style="259" bestFit="1" customWidth="1"/>
    <col min="7" max="7" width="27.25" style="274" bestFit="1" customWidth="1"/>
    <col min="8" max="8" width="7.125" style="273" bestFit="1" customWidth="1"/>
    <col min="9" max="9" width="15.875" style="270" customWidth="1"/>
    <col min="10" max="10" width="14.625" style="270" customWidth="1"/>
    <col min="11" max="11" width="14.625" style="272" customWidth="1"/>
    <col min="12" max="22" width="6.625" style="271" customWidth="1"/>
    <col min="23" max="24" width="5.625" style="271" customWidth="1"/>
    <col min="25" max="25" width="12.625" style="270" customWidth="1"/>
    <col min="26" max="26" width="40.625" style="269" customWidth="1"/>
    <col min="27" max="16384" width="9" style="259"/>
  </cols>
  <sheetData>
    <row r="1" spans="1:26" s="268" customFormat="1" ht="50.1" customHeight="1" x14ac:dyDescent="0.3">
      <c r="A1" s="682" t="s">
        <v>318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  <c r="U1" s="682"/>
      <c r="V1" s="682"/>
      <c r="W1" s="682"/>
      <c r="X1" s="682"/>
      <c r="Y1" s="682"/>
      <c r="Z1" s="498" t="s">
        <v>317</v>
      </c>
    </row>
    <row r="2" spans="1:26" s="185" customFormat="1" ht="8.1" customHeight="1" x14ac:dyDescent="0.3">
      <c r="A2" s="265"/>
      <c r="B2" s="261"/>
      <c r="C2" s="261"/>
      <c r="D2" s="261"/>
      <c r="E2" s="261"/>
      <c r="F2" s="261"/>
      <c r="G2" s="261"/>
      <c r="H2" s="267"/>
      <c r="I2" s="264"/>
      <c r="J2" s="263"/>
      <c r="K2" s="497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4"/>
      <c r="W2" s="496"/>
      <c r="X2" s="496"/>
      <c r="Y2" s="496"/>
      <c r="Z2" s="186"/>
    </row>
    <row r="3" spans="1:26" ht="25.5" customHeight="1" thickBot="1" x14ac:dyDescent="0.2">
      <c r="A3" s="495" t="s">
        <v>316</v>
      </c>
      <c r="B3" s="495"/>
      <c r="C3" s="495"/>
      <c r="D3" s="261"/>
      <c r="E3" s="261"/>
      <c r="F3" s="261"/>
      <c r="G3" s="275"/>
      <c r="H3" s="494"/>
      <c r="I3" s="493"/>
      <c r="J3" s="493"/>
      <c r="K3" s="492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491" t="s">
        <v>315</v>
      </c>
    </row>
    <row r="4" spans="1:26" ht="24.95" customHeight="1" x14ac:dyDescent="0.3">
      <c r="A4" s="683" t="s">
        <v>111</v>
      </c>
      <c r="B4" s="684"/>
      <c r="C4" s="684"/>
      <c r="D4" s="684"/>
      <c r="E4" s="684"/>
      <c r="F4" s="684"/>
      <c r="G4" s="684"/>
      <c r="H4" s="490"/>
      <c r="I4" s="685" t="s">
        <v>18</v>
      </c>
      <c r="J4" s="685"/>
      <c r="K4" s="685"/>
      <c r="L4" s="685"/>
      <c r="M4" s="685"/>
      <c r="N4" s="685"/>
      <c r="O4" s="685"/>
      <c r="P4" s="685"/>
      <c r="Q4" s="685"/>
      <c r="R4" s="685"/>
      <c r="S4" s="685"/>
      <c r="T4" s="685"/>
      <c r="U4" s="685"/>
      <c r="V4" s="685"/>
      <c r="W4" s="685"/>
      <c r="X4" s="685"/>
      <c r="Y4" s="686"/>
    </row>
    <row r="5" spans="1:26" ht="24.95" customHeight="1" x14ac:dyDescent="0.3">
      <c r="A5" s="489" t="s">
        <v>314</v>
      </c>
      <c r="B5" s="488" t="s">
        <v>313</v>
      </c>
      <c r="C5" s="488" t="s">
        <v>312</v>
      </c>
      <c r="D5" s="487" t="s">
        <v>311</v>
      </c>
      <c r="E5" s="486"/>
      <c r="F5" s="486"/>
      <c r="G5" s="485" t="s">
        <v>310</v>
      </c>
      <c r="H5" s="484" t="s">
        <v>309</v>
      </c>
      <c r="I5" s="483" t="s">
        <v>110</v>
      </c>
      <c r="J5" s="482" t="s">
        <v>109</v>
      </c>
      <c r="K5" s="481" t="s">
        <v>64</v>
      </c>
      <c r="L5" s="687" t="s">
        <v>1</v>
      </c>
      <c r="M5" s="688"/>
      <c r="N5" s="688"/>
      <c r="O5" s="688"/>
      <c r="P5" s="688"/>
      <c r="Q5" s="688"/>
      <c r="R5" s="688"/>
      <c r="S5" s="688"/>
      <c r="T5" s="688"/>
      <c r="U5" s="688"/>
      <c r="V5" s="688"/>
      <c r="W5" s="688"/>
      <c r="X5" s="688"/>
      <c r="Y5" s="689"/>
    </row>
    <row r="6" spans="1:26" ht="24.95" customHeight="1" x14ac:dyDescent="0.3">
      <c r="A6" s="690" t="s">
        <v>308</v>
      </c>
      <c r="B6" s="691"/>
      <c r="C6" s="691"/>
      <c r="D6" s="691"/>
      <c r="E6" s="691"/>
      <c r="F6" s="691"/>
      <c r="G6" s="692"/>
      <c r="H6" s="480"/>
      <c r="I6" s="479">
        <v>11626699</v>
      </c>
      <c r="J6" s="479">
        <v>10731699</v>
      </c>
      <c r="K6" s="478">
        <v>895000</v>
      </c>
      <c r="L6" s="477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5"/>
    </row>
    <row r="7" spans="1:26" ht="24.95" customHeight="1" x14ac:dyDescent="0.3">
      <c r="A7" s="474"/>
      <c r="B7" s="473"/>
      <c r="C7" s="473"/>
      <c r="D7" s="473"/>
      <c r="E7" s="473"/>
      <c r="F7" s="473"/>
      <c r="G7" s="472"/>
      <c r="H7" s="471" t="s">
        <v>307</v>
      </c>
      <c r="I7" s="343">
        <v>6570000</v>
      </c>
      <c r="J7" s="343"/>
      <c r="K7" s="470"/>
      <c r="L7" s="469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7"/>
    </row>
    <row r="8" spans="1:26" ht="24.95" customHeight="1" x14ac:dyDescent="0.3">
      <c r="A8" s="466"/>
      <c r="B8" s="465"/>
      <c r="C8" s="465"/>
      <c r="D8" s="465"/>
      <c r="E8" s="465"/>
      <c r="F8" s="465"/>
      <c r="G8" s="464"/>
      <c r="H8" s="463" t="s">
        <v>306</v>
      </c>
      <c r="I8" s="380">
        <v>4487129</v>
      </c>
      <c r="J8" s="380"/>
      <c r="K8" s="462"/>
      <c r="L8" s="461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59"/>
    </row>
    <row r="9" spans="1:26" ht="24.95" customHeight="1" x14ac:dyDescent="0.3">
      <c r="A9" s="458"/>
      <c r="B9" s="457"/>
      <c r="C9" s="457"/>
      <c r="D9" s="457"/>
      <c r="E9" s="457"/>
      <c r="F9" s="457"/>
      <c r="G9" s="456"/>
      <c r="H9" s="455" t="s">
        <v>305</v>
      </c>
      <c r="I9" s="322">
        <v>569570</v>
      </c>
      <c r="J9" s="322"/>
      <c r="K9" s="454"/>
      <c r="L9" s="453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1"/>
    </row>
    <row r="10" spans="1:26" ht="24.95" customHeight="1" x14ac:dyDescent="0.3">
      <c r="A10" s="670" t="s">
        <v>7</v>
      </c>
      <c r="B10" s="661"/>
      <c r="C10" s="661"/>
      <c r="D10" s="661"/>
      <c r="E10" s="661"/>
      <c r="F10" s="661"/>
      <c r="G10" s="662"/>
      <c r="H10" s="357"/>
      <c r="I10" s="335">
        <v>4901209</v>
      </c>
      <c r="J10" s="335">
        <v>4069309</v>
      </c>
      <c r="K10" s="450">
        <v>831900</v>
      </c>
      <c r="L10" s="333" t="s">
        <v>2</v>
      </c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1"/>
    </row>
    <row r="11" spans="1:26" ht="24.95" customHeight="1" x14ac:dyDescent="0.3">
      <c r="A11" s="358" t="s">
        <v>2</v>
      </c>
      <c r="B11" s="664" t="s">
        <v>304</v>
      </c>
      <c r="C11" s="661"/>
      <c r="D11" s="661"/>
      <c r="E11" s="661"/>
      <c r="F11" s="661"/>
      <c r="G11" s="662"/>
      <c r="H11" s="357"/>
      <c r="I11" s="335">
        <v>4631909</v>
      </c>
      <c r="J11" s="335">
        <v>3814509</v>
      </c>
      <c r="K11" s="334">
        <v>817400</v>
      </c>
      <c r="L11" s="333" t="s">
        <v>2</v>
      </c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1"/>
    </row>
    <row r="12" spans="1:26" ht="24.95" customHeight="1" x14ac:dyDescent="0.3">
      <c r="A12" s="304"/>
      <c r="B12" s="338" t="s">
        <v>2</v>
      </c>
      <c r="C12" s="664" t="s">
        <v>303</v>
      </c>
      <c r="D12" s="661"/>
      <c r="E12" s="661"/>
      <c r="F12" s="661"/>
      <c r="G12" s="662"/>
      <c r="H12" s="344"/>
      <c r="I12" s="343">
        <v>4631909</v>
      </c>
      <c r="J12" s="343">
        <v>3814509</v>
      </c>
      <c r="K12" s="342">
        <v>817400</v>
      </c>
      <c r="L12" s="426" t="s">
        <v>2</v>
      </c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339"/>
    </row>
    <row r="13" spans="1:26" ht="24.95" customHeight="1" x14ac:dyDescent="0.3">
      <c r="A13" s="304"/>
      <c r="B13" s="303"/>
      <c r="C13" s="338" t="s">
        <v>2</v>
      </c>
      <c r="D13" s="664" t="s">
        <v>302</v>
      </c>
      <c r="E13" s="661"/>
      <c r="F13" s="661"/>
      <c r="G13" s="662"/>
      <c r="H13" s="344"/>
      <c r="I13" s="449">
        <v>31600</v>
      </c>
      <c r="J13" s="343">
        <v>17600</v>
      </c>
      <c r="K13" s="342">
        <v>14000</v>
      </c>
      <c r="L13" s="426" t="s">
        <v>2</v>
      </c>
      <c r="M13" s="425"/>
      <c r="N13" s="425"/>
      <c r="O13" s="425"/>
      <c r="P13" s="425"/>
      <c r="Q13" s="425"/>
      <c r="R13" s="425"/>
      <c r="S13" s="425"/>
      <c r="T13" s="425" t="s">
        <v>301</v>
      </c>
      <c r="U13" s="425"/>
      <c r="V13" s="425"/>
      <c r="W13" s="425"/>
      <c r="X13" s="425"/>
      <c r="Y13" s="339"/>
    </row>
    <row r="14" spans="1:26" ht="24.95" customHeight="1" x14ac:dyDescent="0.3">
      <c r="A14" s="304"/>
      <c r="B14" s="303"/>
      <c r="C14" s="303"/>
      <c r="D14" s="338" t="s">
        <v>2</v>
      </c>
      <c r="E14" s="361" t="s">
        <v>184</v>
      </c>
      <c r="F14" s="361" t="s">
        <v>132</v>
      </c>
      <c r="G14" s="337" t="s">
        <v>183</v>
      </c>
      <c r="H14" s="395"/>
      <c r="I14" s="343">
        <v>31600</v>
      </c>
      <c r="J14" s="343">
        <v>17600</v>
      </c>
      <c r="K14" s="334">
        <f>I14-J14</f>
        <v>14000</v>
      </c>
      <c r="L14" s="333" t="s">
        <v>2</v>
      </c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1"/>
    </row>
    <row r="15" spans="1:26" ht="24.95" customHeight="1" x14ac:dyDescent="0.3">
      <c r="A15" s="304"/>
      <c r="B15" s="303"/>
      <c r="C15" s="303"/>
      <c r="D15" s="303"/>
      <c r="E15" s="317" t="s">
        <v>182</v>
      </c>
      <c r="F15" s="317" t="s">
        <v>201</v>
      </c>
      <c r="G15" s="329" t="s">
        <v>200</v>
      </c>
      <c r="H15" s="314"/>
      <c r="I15" s="313">
        <v>4000</v>
      </c>
      <c r="J15" s="313">
        <v>2500</v>
      </c>
      <c r="K15" s="342">
        <f>I15-J15</f>
        <v>1500</v>
      </c>
      <c r="L15" s="370" t="s">
        <v>91</v>
      </c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09">
        <f>SUM(Y16:Y17)</f>
        <v>1500</v>
      </c>
    </row>
    <row r="16" spans="1:26" ht="24.95" customHeight="1" x14ac:dyDescent="0.3">
      <c r="A16" s="304"/>
      <c r="B16" s="303"/>
      <c r="C16" s="303"/>
      <c r="D16" s="303"/>
      <c r="E16" s="302"/>
      <c r="F16" s="302"/>
      <c r="G16" s="301"/>
      <c r="H16" s="300"/>
      <c r="I16" s="299"/>
      <c r="J16" s="299"/>
      <c r="K16" s="307"/>
      <c r="L16" s="297" t="s">
        <v>300</v>
      </c>
      <c r="M16" s="295"/>
      <c r="N16" s="295"/>
      <c r="O16" s="295"/>
      <c r="P16" s="674">
        <v>50000</v>
      </c>
      <c r="Q16" s="674"/>
      <c r="R16" s="294" t="s">
        <v>88</v>
      </c>
      <c r="S16" s="296">
        <v>5</v>
      </c>
      <c r="T16" s="294" t="s">
        <v>294</v>
      </c>
      <c r="U16" s="294" t="s">
        <v>88</v>
      </c>
      <c r="V16" s="296">
        <v>6</v>
      </c>
      <c r="W16" s="295" t="s">
        <v>136</v>
      </c>
      <c r="X16" s="294" t="s">
        <v>86</v>
      </c>
      <c r="Y16" s="293">
        <f>INT(P16*S16*V16/1000)</f>
        <v>1500</v>
      </c>
    </row>
    <row r="17" spans="1:38" ht="24.95" customHeight="1" x14ac:dyDescent="0.3">
      <c r="A17" s="304"/>
      <c r="B17" s="303"/>
      <c r="C17" s="303"/>
      <c r="D17" s="303"/>
      <c r="E17" s="302"/>
      <c r="F17" s="302"/>
      <c r="G17" s="324"/>
      <c r="H17" s="351"/>
      <c r="I17" s="350"/>
      <c r="J17" s="350"/>
      <c r="K17" s="321"/>
      <c r="L17" s="320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8"/>
    </row>
    <row r="18" spans="1:38" ht="24.95" customHeight="1" x14ac:dyDescent="0.3">
      <c r="A18" s="304"/>
      <c r="B18" s="303"/>
      <c r="C18" s="303"/>
      <c r="D18" s="303"/>
      <c r="E18" s="317" t="s">
        <v>182</v>
      </c>
      <c r="F18" s="317" t="s">
        <v>139</v>
      </c>
      <c r="G18" s="329" t="s">
        <v>138</v>
      </c>
      <c r="H18" s="314"/>
      <c r="I18" s="313">
        <v>19000</v>
      </c>
      <c r="J18" s="313">
        <v>7000</v>
      </c>
      <c r="K18" s="312">
        <f>I18-J18</f>
        <v>12000</v>
      </c>
      <c r="L18" s="370" t="s">
        <v>91</v>
      </c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09">
        <f>SUM(Y19:Y20)</f>
        <v>12000</v>
      </c>
    </row>
    <row r="19" spans="1:38" ht="24.95" customHeight="1" x14ac:dyDescent="0.3">
      <c r="A19" s="304"/>
      <c r="B19" s="303"/>
      <c r="C19" s="303"/>
      <c r="D19" s="303"/>
      <c r="E19" s="302"/>
      <c r="F19" s="302"/>
      <c r="G19" s="301"/>
      <c r="H19" s="300"/>
      <c r="I19" s="299"/>
      <c r="J19" s="299"/>
      <c r="K19" s="298"/>
      <c r="L19" s="297" t="s">
        <v>299</v>
      </c>
      <c r="M19" s="295"/>
      <c r="N19" s="295"/>
      <c r="O19" s="295"/>
      <c r="P19" s="674">
        <v>300000</v>
      </c>
      <c r="Q19" s="674"/>
      <c r="R19" s="294" t="s">
        <v>88</v>
      </c>
      <c r="S19" s="693">
        <v>2</v>
      </c>
      <c r="T19" s="693"/>
      <c r="U19" s="294" t="s">
        <v>88</v>
      </c>
      <c r="V19" s="296">
        <v>20</v>
      </c>
      <c r="W19" s="295" t="s">
        <v>210</v>
      </c>
      <c r="X19" s="294" t="s">
        <v>86</v>
      </c>
      <c r="Y19" s="293">
        <f>INT(P19*S19*V19/1000)</f>
        <v>12000</v>
      </c>
    </row>
    <row r="20" spans="1:38" s="269" customFormat="1" ht="24.95" customHeight="1" x14ac:dyDescent="0.3">
      <c r="A20" s="304"/>
      <c r="B20" s="303"/>
      <c r="C20" s="303"/>
      <c r="D20" s="303"/>
      <c r="E20" s="327"/>
      <c r="F20" s="327"/>
      <c r="G20" s="324"/>
      <c r="H20" s="323"/>
      <c r="I20" s="322"/>
      <c r="J20" s="322"/>
      <c r="K20" s="321"/>
      <c r="L20" s="320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8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</row>
    <row r="21" spans="1:38" s="269" customFormat="1" ht="24.95" customHeight="1" x14ac:dyDescent="0.3">
      <c r="A21" s="304"/>
      <c r="B21" s="303"/>
      <c r="C21" s="303"/>
      <c r="D21" s="303"/>
      <c r="E21" s="317" t="s">
        <v>182</v>
      </c>
      <c r="F21" s="317" t="s">
        <v>214</v>
      </c>
      <c r="G21" s="423" t="s">
        <v>213</v>
      </c>
      <c r="H21" s="422"/>
      <c r="I21" s="313">
        <v>3500</v>
      </c>
      <c r="J21" s="421">
        <v>3000</v>
      </c>
      <c r="K21" s="342">
        <f>I21-J21</f>
        <v>500</v>
      </c>
      <c r="L21" s="420" t="s">
        <v>9</v>
      </c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419">
        <f>SUM(Y22:Y23)</f>
        <v>500</v>
      </c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</row>
    <row r="22" spans="1:38" s="269" customFormat="1" ht="24.95" customHeight="1" x14ac:dyDescent="0.3">
      <c r="A22" s="304"/>
      <c r="B22" s="303"/>
      <c r="C22" s="303"/>
      <c r="D22" s="303"/>
      <c r="E22" s="302"/>
      <c r="F22" s="302"/>
      <c r="G22" s="301"/>
      <c r="H22" s="300"/>
      <c r="I22" s="299"/>
      <c r="J22" s="299"/>
      <c r="K22" s="307"/>
      <c r="L22" s="448" t="s">
        <v>298</v>
      </c>
      <c r="M22" s="295"/>
      <c r="N22" s="295"/>
      <c r="O22" s="295"/>
      <c r="P22" s="674">
        <v>500000</v>
      </c>
      <c r="Q22" s="674"/>
      <c r="R22" s="295" t="s">
        <v>8</v>
      </c>
      <c r="S22" s="295"/>
      <c r="T22" s="295"/>
      <c r="U22" s="295"/>
      <c r="V22" s="295">
        <v>1</v>
      </c>
      <c r="W22" s="295" t="s">
        <v>218</v>
      </c>
      <c r="X22" s="295" t="s">
        <v>3</v>
      </c>
      <c r="Y22" s="293">
        <f>INT(P22*V22/1000)</f>
        <v>500</v>
      </c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</row>
    <row r="23" spans="1:38" s="269" customFormat="1" ht="24.95" customHeight="1" x14ac:dyDescent="0.3">
      <c r="A23" s="304"/>
      <c r="B23" s="303"/>
      <c r="C23" s="303"/>
      <c r="D23" s="348"/>
      <c r="E23" s="327"/>
      <c r="F23" s="327"/>
      <c r="G23" s="324"/>
      <c r="H23" s="446"/>
      <c r="I23" s="445"/>
      <c r="J23" s="445"/>
      <c r="K23" s="321"/>
      <c r="L23" s="320" t="s">
        <v>297</v>
      </c>
      <c r="M23" s="319"/>
      <c r="N23" s="319"/>
      <c r="O23" s="319"/>
      <c r="P23" s="681"/>
      <c r="Q23" s="681"/>
      <c r="R23" s="382"/>
      <c r="S23" s="383"/>
      <c r="T23" s="382"/>
      <c r="U23" s="382"/>
      <c r="V23" s="383"/>
      <c r="W23" s="319"/>
      <c r="X23" s="382"/>
      <c r="Y23" s="318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</row>
    <row r="24" spans="1:38" ht="24.95" customHeight="1" x14ac:dyDescent="0.3">
      <c r="A24" s="304"/>
      <c r="B24" s="303"/>
      <c r="C24" s="303" t="s">
        <v>2</v>
      </c>
      <c r="D24" s="664" t="s">
        <v>296</v>
      </c>
      <c r="E24" s="661"/>
      <c r="F24" s="661"/>
      <c r="G24" s="662"/>
      <c r="H24" s="357"/>
      <c r="I24" s="335">
        <v>583244</v>
      </c>
      <c r="J24" s="335">
        <v>554244</v>
      </c>
      <c r="K24" s="334">
        <f>I24-J24</f>
        <v>29000</v>
      </c>
      <c r="L24" s="333" t="s">
        <v>2</v>
      </c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1"/>
    </row>
    <row r="25" spans="1:38" ht="24.95" customHeight="1" x14ac:dyDescent="0.3">
      <c r="A25" s="304"/>
      <c r="B25" s="303"/>
      <c r="C25" s="303"/>
      <c r="D25" s="338" t="s">
        <v>2</v>
      </c>
      <c r="E25" s="317" t="s">
        <v>184</v>
      </c>
      <c r="F25" s="317" t="s">
        <v>132</v>
      </c>
      <c r="G25" s="337" t="s">
        <v>183</v>
      </c>
      <c r="H25" s="336"/>
      <c r="I25" s="335">
        <v>583244</v>
      </c>
      <c r="J25" s="335">
        <v>554244</v>
      </c>
      <c r="K25" s="334">
        <f>I25-J25</f>
        <v>29000</v>
      </c>
      <c r="L25" s="333" t="s">
        <v>2</v>
      </c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1"/>
    </row>
    <row r="26" spans="1:38" ht="24.95" customHeight="1" x14ac:dyDescent="0.3">
      <c r="A26" s="304"/>
      <c r="B26" s="303"/>
      <c r="C26" s="303"/>
      <c r="D26" s="303"/>
      <c r="E26" s="317" t="s">
        <v>182</v>
      </c>
      <c r="F26" s="317" t="s">
        <v>227</v>
      </c>
      <c r="G26" s="329" t="s">
        <v>226</v>
      </c>
      <c r="H26" s="314"/>
      <c r="I26" s="313">
        <v>31444</v>
      </c>
      <c r="J26" s="313">
        <v>21444</v>
      </c>
      <c r="K26" s="312">
        <f>I26-J26</f>
        <v>10000</v>
      </c>
      <c r="L26" s="370" t="s">
        <v>91</v>
      </c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09">
        <f>SUM(Y27:Y28)</f>
        <v>10000</v>
      </c>
    </row>
    <row r="27" spans="1:38" ht="24.95" customHeight="1" x14ac:dyDescent="0.3">
      <c r="A27" s="304"/>
      <c r="B27" s="303"/>
      <c r="C27" s="303"/>
      <c r="D27" s="303"/>
      <c r="E27" s="302"/>
      <c r="F27" s="302"/>
      <c r="G27" s="301"/>
      <c r="H27" s="300"/>
      <c r="I27" s="299"/>
      <c r="J27" s="299"/>
      <c r="K27" s="298"/>
      <c r="L27" s="297" t="s">
        <v>295</v>
      </c>
      <c r="M27" s="295"/>
      <c r="N27" s="295"/>
      <c r="O27" s="295"/>
      <c r="P27" s="672">
        <v>71480</v>
      </c>
      <c r="Q27" s="672"/>
      <c r="R27" s="294" t="s">
        <v>88</v>
      </c>
      <c r="S27" s="296">
        <v>10</v>
      </c>
      <c r="T27" s="294" t="s">
        <v>294</v>
      </c>
      <c r="U27" s="294" t="s">
        <v>88</v>
      </c>
      <c r="V27" s="296">
        <v>10</v>
      </c>
      <c r="W27" s="295" t="s">
        <v>210</v>
      </c>
      <c r="X27" s="294" t="s">
        <v>86</v>
      </c>
      <c r="Y27" s="293">
        <f>INT(P27*S27*V27/1000)</f>
        <v>7148</v>
      </c>
    </row>
    <row r="28" spans="1:38" ht="24.95" customHeight="1" x14ac:dyDescent="0.3">
      <c r="A28" s="304"/>
      <c r="B28" s="303"/>
      <c r="C28" s="303"/>
      <c r="D28" s="303"/>
      <c r="E28" s="302"/>
      <c r="F28" s="302"/>
      <c r="G28" s="301"/>
      <c r="H28" s="351"/>
      <c r="I28" s="350"/>
      <c r="J28" s="350"/>
      <c r="K28" s="298"/>
      <c r="L28" s="297" t="s">
        <v>293</v>
      </c>
      <c r="M28" s="295"/>
      <c r="N28" s="295"/>
      <c r="O28" s="295"/>
      <c r="P28" s="672">
        <v>2852000</v>
      </c>
      <c r="Q28" s="672"/>
      <c r="R28" s="294" t="s">
        <v>88</v>
      </c>
      <c r="S28" s="296">
        <v>1</v>
      </c>
      <c r="T28" s="294" t="s">
        <v>292</v>
      </c>
      <c r="U28" s="294" t="s">
        <v>88</v>
      </c>
      <c r="V28" s="296">
        <v>1</v>
      </c>
      <c r="W28" s="295" t="s">
        <v>116</v>
      </c>
      <c r="X28" s="294" t="s">
        <v>86</v>
      </c>
      <c r="Y28" s="293">
        <f>INT(P28*S28*V28/1000)</f>
        <v>2852</v>
      </c>
    </row>
    <row r="29" spans="1:38" ht="15" customHeight="1" x14ac:dyDescent="0.3">
      <c r="A29" s="304"/>
      <c r="B29" s="303"/>
      <c r="C29" s="303"/>
      <c r="D29" s="303"/>
      <c r="E29" s="302"/>
      <c r="F29" s="302"/>
      <c r="G29" s="324"/>
      <c r="H29" s="323"/>
      <c r="I29" s="322"/>
      <c r="J29" s="322"/>
      <c r="K29" s="321"/>
      <c r="L29" s="320"/>
      <c r="M29" s="319"/>
      <c r="N29" s="319"/>
      <c r="O29" s="319"/>
      <c r="P29" s="447"/>
      <c r="Q29" s="447"/>
      <c r="R29" s="319"/>
      <c r="S29" s="319"/>
      <c r="T29" s="319"/>
      <c r="U29" s="319"/>
      <c r="V29" s="319"/>
      <c r="W29" s="319"/>
      <c r="X29" s="319"/>
      <c r="Y29" s="318"/>
    </row>
    <row r="30" spans="1:38" ht="24.95" customHeight="1" x14ac:dyDescent="0.3">
      <c r="A30" s="304"/>
      <c r="B30" s="303"/>
      <c r="C30" s="303"/>
      <c r="D30" s="303"/>
      <c r="E30" s="317" t="s">
        <v>182</v>
      </c>
      <c r="F30" s="317" t="s">
        <v>127</v>
      </c>
      <c r="G30" s="329" t="s">
        <v>126</v>
      </c>
      <c r="H30" s="314"/>
      <c r="I30" s="313">
        <v>9000</v>
      </c>
      <c r="J30" s="313">
        <v>6000</v>
      </c>
      <c r="K30" s="312">
        <v>3000</v>
      </c>
      <c r="L30" s="370" t="s">
        <v>91</v>
      </c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09">
        <f>SUM(Y31:Y32)</f>
        <v>3000</v>
      </c>
    </row>
    <row r="31" spans="1:38" ht="24.95" customHeight="1" x14ac:dyDescent="0.3">
      <c r="A31" s="304"/>
      <c r="B31" s="303"/>
      <c r="C31" s="303"/>
      <c r="D31" s="303"/>
      <c r="E31" s="302"/>
      <c r="F31" s="302"/>
      <c r="G31" s="301"/>
      <c r="H31" s="300"/>
      <c r="I31" s="299"/>
      <c r="J31" s="299"/>
      <c r="K31" s="298"/>
      <c r="L31" s="297" t="s">
        <v>291</v>
      </c>
      <c r="M31" s="295"/>
      <c r="N31" s="295"/>
      <c r="O31" s="295"/>
      <c r="P31" s="680">
        <v>100000</v>
      </c>
      <c r="Q31" s="680"/>
      <c r="R31" s="294" t="s">
        <v>88</v>
      </c>
      <c r="S31" s="296"/>
      <c r="T31" s="294"/>
      <c r="U31" s="294"/>
      <c r="V31" s="296">
        <v>15</v>
      </c>
      <c r="W31" s="295" t="s">
        <v>210</v>
      </c>
      <c r="X31" s="294" t="s">
        <v>86</v>
      </c>
      <c r="Y31" s="293">
        <f>INT(P31*V31/1000)</f>
        <v>1500</v>
      </c>
    </row>
    <row r="32" spans="1:38" ht="24.95" customHeight="1" x14ac:dyDescent="0.3">
      <c r="A32" s="304"/>
      <c r="B32" s="303"/>
      <c r="C32" s="303"/>
      <c r="D32" s="303"/>
      <c r="E32" s="302"/>
      <c r="F32" s="302"/>
      <c r="G32" s="301"/>
      <c r="H32" s="351"/>
      <c r="I32" s="350"/>
      <c r="J32" s="350"/>
      <c r="K32" s="298"/>
      <c r="L32" s="297" t="s">
        <v>290</v>
      </c>
      <c r="M32" s="295"/>
      <c r="N32" s="295"/>
      <c r="O32" s="295"/>
      <c r="P32" s="672">
        <v>500000</v>
      </c>
      <c r="Q32" s="672"/>
      <c r="R32" s="294" t="s">
        <v>88</v>
      </c>
      <c r="S32" s="296"/>
      <c r="T32" s="294"/>
      <c r="U32" s="294"/>
      <c r="V32" s="296">
        <v>3</v>
      </c>
      <c r="W32" s="295" t="s">
        <v>210</v>
      </c>
      <c r="X32" s="294" t="s">
        <v>86</v>
      </c>
      <c r="Y32" s="293">
        <f>INT(P32*V32/1000)</f>
        <v>1500</v>
      </c>
    </row>
    <row r="33" spans="1:38" ht="15" customHeight="1" x14ac:dyDescent="0.3">
      <c r="A33" s="359"/>
      <c r="B33" s="348"/>
      <c r="C33" s="348"/>
      <c r="D33" s="348"/>
      <c r="E33" s="327"/>
      <c r="F33" s="327"/>
      <c r="G33" s="324"/>
      <c r="H33" s="323"/>
      <c r="I33" s="322"/>
      <c r="J33" s="322"/>
      <c r="K33" s="321"/>
      <c r="L33" s="320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8"/>
    </row>
    <row r="34" spans="1:38" ht="24.95" customHeight="1" x14ac:dyDescent="0.3">
      <c r="A34" s="358"/>
      <c r="B34" s="338"/>
      <c r="C34" s="338"/>
      <c r="D34" s="338"/>
      <c r="E34" s="317" t="s">
        <v>182</v>
      </c>
      <c r="F34" s="317" t="s">
        <v>124</v>
      </c>
      <c r="G34" s="329" t="s">
        <v>123</v>
      </c>
      <c r="H34" s="314"/>
      <c r="I34" s="313">
        <v>116900</v>
      </c>
      <c r="J34" s="313">
        <v>101900</v>
      </c>
      <c r="K34" s="312">
        <v>15000</v>
      </c>
      <c r="L34" s="370" t="s">
        <v>91</v>
      </c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09">
        <f>SUM(Y35:Y36)</f>
        <v>15000</v>
      </c>
    </row>
    <row r="35" spans="1:38" ht="24.95" customHeight="1" x14ac:dyDescent="0.3">
      <c r="A35" s="304"/>
      <c r="B35" s="303"/>
      <c r="C35" s="303"/>
      <c r="D35" s="303"/>
      <c r="E35" s="302"/>
      <c r="F35" s="302"/>
      <c r="G35" s="301"/>
      <c r="H35" s="300"/>
      <c r="I35" s="299"/>
      <c r="J35" s="299"/>
      <c r="K35" s="298"/>
      <c r="L35" s="297" t="s">
        <v>289</v>
      </c>
      <c r="M35" s="295"/>
      <c r="N35" s="295"/>
      <c r="O35" s="295"/>
      <c r="P35" s="680">
        <v>1000000</v>
      </c>
      <c r="Q35" s="680"/>
      <c r="R35" s="294" t="s">
        <v>88</v>
      </c>
      <c r="S35" s="296"/>
      <c r="T35" s="294"/>
      <c r="U35" s="294"/>
      <c r="V35" s="296">
        <v>15</v>
      </c>
      <c r="W35" s="295" t="s">
        <v>210</v>
      </c>
      <c r="X35" s="294" t="s">
        <v>86</v>
      </c>
      <c r="Y35" s="293">
        <f>INT(P35*V35/1000)</f>
        <v>15000</v>
      </c>
    </row>
    <row r="36" spans="1:38" ht="24.95" customHeight="1" x14ac:dyDescent="0.3">
      <c r="A36" s="304"/>
      <c r="B36" s="303"/>
      <c r="C36" s="303"/>
      <c r="D36" s="303"/>
      <c r="E36" s="327"/>
      <c r="F36" s="327"/>
      <c r="G36" s="324"/>
      <c r="H36" s="323"/>
      <c r="I36" s="322"/>
      <c r="J36" s="322"/>
      <c r="K36" s="321"/>
      <c r="L36" s="320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8"/>
    </row>
    <row r="37" spans="1:38" ht="24.95" customHeight="1" x14ac:dyDescent="0.3">
      <c r="A37" s="304"/>
      <c r="B37" s="303"/>
      <c r="C37" s="303"/>
      <c r="D37" s="303"/>
      <c r="E37" s="317" t="s">
        <v>182</v>
      </c>
      <c r="F37" s="317" t="s">
        <v>188</v>
      </c>
      <c r="G37" s="329" t="s">
        <v>187</v>
      </c>
      <c r="H37" s="314"/>
      <c r="I37" s="313">
        <v>6000</v>
      </c>
      <c r="J37" s="313">
        <v>5000</v>
      </c>
      <c r="K37" s="312">
        <v>1000</v>
      </c>
      <c r="L37" s="370" t="s">
        <v>91</v>
      </c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09">
        <f>SUM(Y38:Y39)</f>
        <v>1000</v>
      </c>
    </row>
    <row r="38" spans="1:38" s="261" customFormat="1" ht="24.95" customHeight="1" x14ac:dyDescent="0.3">
      <c r="A38" s="304"/>
      <c r="B38" s="303"/>
      <c r="C38" s="303"/>
      <c r="D38" s="303"/>
      <c r="E38" s="302"/>
      <c r="F38" s="302"/>
      <c r="G38" s="301"/>
      <c r="H38" s="300"/>
      <c r="I38" s="299"/>
      <c r="J38" s="299"/>
      <c r="K38" s="298"/>
      <c r="L38" s="297" t="s">
        <v>288</v>
      </c>
      <c r="M38" s="295"/>
      <c r="N38" s="295"/>
      <c r="O38" s="295"/>
      <c r="P38" s="672">
        <v>250000</v>
      </c>
      <c r="Q38" s="672"/>
      <c r="R38" s="294" t="s">
        <v>88</v>
      </c>
      <c r="S38" s="296"/>
      <c r="T38" s="294"/>
      <c r="U38" s="294"/>
      <c r="V38" s="296">
        <v>4</v>
      </c>
      <c r="W38" s="295" t="s">
        <v>210</v>
      </c>
      <c r="X38" s="294" t="s">
        <v>86</v>
      </c>
      <c r="Y38" s="293">
        <f>INT(P38*V38/1000)</f>
        <v>1000</v>
      </c>
      <c r="Z38" s="269" t="s">
        <v>287</v>
      </c>
    </row>
    <row r="39" spans="1:38" ht="24.95" customHeight="1" x14ac:dyDescent="0.3">
      <c r="A39" s="304"/>
      <c r="B39" s="303"/>
      <c r="C39" s="303"/>
      <c r="D39" s="303"/>
      <c r="E39" s="327"/>
      <c r="F39" s="327"/>
      <c r="G39" s="324"/>
      <c r="H39" s="346"/>
      <c r="I39" s="345"/>
      <c r="J39" s="345"/>
      <c r="K39" s="321"/>
      <c r="L39" s="320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318"/>
    </row>
    <row r="40" spans="1:38" ht="24.95" customHeight="1" x14ac:dyDescent="0.3">
      <c r="A40" s="304"/>
      <c r="B40" s="303"/>
      <c r="C40" s="303" t="s">
        <v>2</v>
      </c>
      <c r="D40" s="664" t="s">
        <v>286</v>
      </c>
      <c r="E40" s="661"/>
      <c r="F40" s="661"/>
      <c r="G40" s="662"/>
      <c r="H40" s="344"/>
      <c r="I40" s="343">
        <v>663200</v>
      </c>
      <c r="J40" s="343">
        <v>43200</v>
      </c>
      <c r="K40" s="342">
        <v>620000</v>
      </c>
      <c r="L40" s="426" t="s">
        <v>2</v>
      </c>
      <c r="M40" s="425"/>
      <c r="N40" s="425"/>
      <c r="O40" s="425"/>
      <c r="P40" s="425"/>
      <c r="Q40" s="425"/>
      <c r="R40" s="425"/>
      <c r="S40" s="425"/>
      <c r="T40" s="425"/>
      <c r="U40" s="425"/>
      <c r="V40" s="425"/>
      <c r="W40" s="425"/>
      <c r="X40" s="425"/>
      <c r="Y40" s="339"/>
    </row>
    <row r="41" spans="1:38" s="269" customFormat="1" ht="24.95" customHeight="1" x14ac:dyDescent="0.3">
      <c r="A41" s="304"/>
      <c r="B41" s="303"/>
      <c r="C41" s="303"/>
      <c r="D41" s="338" t="s">
        <v>2</v>
      </c>
      <c r="E41" s="317" t="s">
        <v>184</v>
      </c>
      <c r="F41" s="317" t="s">
        <v>132</v>
      </c>
      <c r="G41" s="337" t="s">
        <v>183</v>
      </c>
      <c r="H41" s="395"/>
      <c r="I41" s="343">
        <v>663200</v>
      </c>
      <c r="J41" s="343">
        <v>43200</v>
      </c>
      <c r="K41" s="334">
        <v>620000</v>
      </c>
      <c r="L41" s="333" t="s">
        <v>2</v>
      </c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1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</row>
    <row r="42" spans="1:38" s="269" customFormat="1" ht="24.95" customHeight="1" x14ac:dyDescent="0.3">
      <c r="A42" s="304"/>
      <c r="B42" s="303"/>
      <c r="C42" s="303"/>
      <c r="D42" s="303"/>
      <c r="E42" s="317" t="s">
        <v>182</v>
      </c>
      <c r="F42" s="317" t="s">
        <v>227</v>
      </c>
      <c r="G42" s="329" t="s">
        <v>226</v>
      </c>
      <c r="H42" s="314"/>
      <c r="I42" s="313">
        <v>215714</v>
      </c>
      <c r="J42" s="313"/>
      <c r="K42" s="312">
        <v>215714</v>
      </c>
      <c r="L42" s="370" t="s">
        <v>91</v>
      </c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09">
        <f>SUM(Y43:Y49)</f>
        <v>215714</v>
      </c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</row>
    <row r="43" spans="1:38" s="269" customFormat="1" ht="24.95" customHeight="1" x14ac:dyDescent="0.3">
      <c r="A43" s="304"/>
      <c r="B43" s="303"/>
      <c r="C43" s="303"/>
      <c r="D43" s="303"/>
      <c r="E43" s="302"/>
      <c r="F43" s="302"/>
      <c r="G43" s="301"/>
      <c r="H43" s="300"/>
      <c r="I43" s="299"/>
      <c r="J43" s="299"/>
      <c r="K43" s="298"/>
      <c r="L43" s="356" t="s">
        <v>285</v>
      </c>
      <c r="M43" s="305"/>
      <c r="N43" s="305"/>
      <c r="O43" s="306"/>
      <c r="P43" s="306"/>
      <c r="Q43" s="305"/>
      <c r="R43" s="668">
        <v>6445050</v>
      </c>
      <c r="S43" s="668"/>
      <c r="T43" s="326" t="s">
        <v>173</v>
      </c>
      <c r="U43" s="326" t="s">
        <v>8</v>
      </c>
      <c r="V43" s="326">
        <v>1</v>
      </c>
      <c r="W43" s="326" t="s">
        <v>87</v>
      </c>
      <c r="X43" s="326" t="s">
        <v>3</v>
      </c>
      <c r="Y43" s="325">
        <f>INT(R43*V43/1000)+1</f>
        <v>6446</v>
      </c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</row>
    <row r="44" spans="1:38" s="269" customFormat="1" ht="24.95" customHeight="1" x14ac:dyDescent="0.3">
      <c r="A44" s="304"/>
      <c r="B44" s="303"/>
      <c r="C44" s="303"/>
      <c r="D44" s="303"/>
      <c r="E44" s="302"/>
      <c r="F44" s="302"/>
      <c r="G44" s="301"/>
      <c r="H44" s="300"/>
      <c r="I44" s="299"/>
      <c r="J44" s="299"/>
      <c r="K44" s="298"/>
      <c r="L44" s="297" t="s">
        <v>284</v>
      </c>
      <c r="M44" s="295"/>
      <c r="N44" s="295"/>
      <c r="O44" s="296"/>
      <c r="P44" s="296"/>
      <c r="Q44" s="295"/>
      <c r="R44" s="663">
        <v>10271000</v>
      </c>
      <c r="S44" s="663"/>
      <c r="T44" s="294" t="s">
        <v>173</v>
      </c>
      <c r="U44" s="294" t="s">
        <v>8</v>
      </c>
      <c r="V44" s="294">
        <v>1</v>
      </c>
      <c r="W44" s="294" t="s">
        <v>87</v>
      </c>
      <c r="X44" s="294" t="s">
        <v>3</v>
      </c>
      <c r="Y44" s="293">
        <f t="shared" ref="Y44:Y49" si="0">INT(R44*V44/1000)</f>
        <v>10271</v>
      </c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59"/>
      <c r="AL44" s="259"/>
    </row>
    <row r="45" spans="1:38" s="269" customFormat="1" ht="24.95" customHeight="1" x14ac:dyDescent="0.3">
      <c r="A45" s="304"/>
      <c r="B45" s="303"/>
      <c r="C45" s="303"/>
      <c r="D45" s="303"/>
      <c r="E45" s="302"/>
      <c r="F45" s="302"/>
      <c r="G45" s="301"/>
      <c r="H45" s="300"/>
      <c r="I45" s="299"/>
      <c r="J45" s="299"/>
      <c r="K45" s="298"/>
      <c r="L45" s="297" t="s">
        <v>283</v>
      </c>
      <c r="M45" s="295"/>
      <c r="N45" s="295"/>
      <c r="O45" s="296"/>
      <c r="P45" s="296"/>
      <c r="Q45" s="295"/>
      <c r="R45" s="663">
        <v>10680000</v>
      </c>
      <c r="S45" s="663"/>
      <c r="T45" s="294" t="s">
        <v>173</v>
      </c>
      <c r="U45" s="294" t="s">
        <v>8</v>
      </c>
      <c r="V45" s="294">
        <v>1</v>
      </c>
      <c r="W45" s="294" t="s">
        <v>87</v>
      </c>
      <c r="X45" s="294" t="s">
        <v>3</v>
      </c>
      <c r="Y45" s="293">
        <f t="shared" si="0"/>
        <v>10680</v>
      </c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</row>
    <row r="46" spans="1:38" s="269" customFormat="1" ht="24.95" customHeight="1" x14ac:dyDescent="0.3">
      <c r="A46" s="304"/>
      <c r="B46" s="303"/>
      <c r="C46" s="303"/>
      <c r="D46" s="303"/>
      <c r="E46" s="302"/>
      <c r="F46" s="302"/>
      <c r="G46" s="301"/>
      <c r="H46" s="300"/>
      <c r="I46" s="299"/>
      <c r="J46" s="299"/>
      <c r="K46" s="298"/>
      <c r="L46" s="297" t="s">
        <v>282</v>
      </c>
      <c r="M46" s="295"/>
      <c r="N46" s="295"/>
      <c r="O46" s="296"/>
      <c r="P46" s="296"/>
      <c r="Q46" s="295"/>
      <c r="R46" s="663">
        <v>19440000</v>
      </c>
      <c r="S46" s="663"/>
      <c r="T46" s="294" t="s">
        <v>173</v>
      </c>
      <c r="U46" s="294" t="s">
        <v>8</v>
      </c>
      <c r="V46" s="294">
        <v>1</v>
      </c>
      <c r="W46" s="294" t="s">
        <v>87</v>
      </c>
      <c r="X46" s="294" t="s">
        <v>3</v>
      </c>
      <c r="Y46" s="293">
        <f t="shared" si="0"/>
        <v>19440</v>
      </c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</row>
    <row r="47" spans="1:38" s="269" customFormat="1" ht="24.95" customHeight="1" x14ac:dyDescent="0.3">
      <c r="A47" s="304"/>
      <c r="B47" s="303"/>
      <c r="C47" s="303"/>
      <c r="D47" s="303"/>
      <c r="E47" s="302"/>
      <c r="F47" s="302"/>
      <c r="G47" s="301"/>
      <c r="H47" s="300"/>
      <c r="I47" s="299"/>
      <c r="J47" s="299"/>
      <c r="K47" s="298"/>
      <c r="L47" s="297" t="s">
        <v>281</v>
      </c>
      <c r="M47" s="295"/>
      <c r="N47" s="295"/>
      <c r="O47" s="296"/>
      <c r="P47" s="296"/>
      <c r="Q47" s="295"/>
      <c r="R47" s="663">
        <v>18807000</v>
      </c>
      <c r="S47" s="663"/>
      <c r="T47" s="294" t="s">
        <v>173</v>
      </c>
      <c r="U47" s="294" t="s">
        <v>8</v>
      </c>
      <c r="V47" s="294">
        <v>1</v>
      </c>
      <c r="W47" s="294" t="s">
        <v>87</v>
      </c>
      <c r="X47" s="294" t="s">
        <v>3</v>
      </c>
      <c r="Y47" s="293">
        <f t="shared" si="0"/>
        <v>18807</v>
      </c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</row>
    <row r="48" spans="1:38" s="269" customFormat="1" ht="24.95" customHeight="1" x14ac:dyDescent="0.3">
      <c r="A48" s="304"/>
      <c r="B48" s="303"/>
      <c r="C48" s="303"/>
      <c r="D48" s="303"/>
      <c r="E48" s="302"/>
      <c r="F48" s="302"/>
      <c r="G48" s="301"/>
      <c r="H48" s="351"/>
      <c r="I48" s="350"/>
      <c r="J48" s="350"/>
      <c r="K48" s="298"/>
      <c r="L48" s="297" t="s">
        <v>280</v>
      </c>
      <c r="M48" s="295"/>
      <c r="N48" s="295"/>
      <c r="O48" s="296"/>
      <c r="P48" s="296"/>
      <c r="Q48" s="295"/>
      <c r="R48" s="663">
        <v>6000000</v>
      </c>
      <c r="S48" s="663"/>
      <c r="T48" s="294" t="s">
        <v>173</v>
      </c>
      <c r="U48" s="294" t="s">
        <v>8</v>
      </c>
      <c r="V48" s="294">
        <v>1</v>
      </c>
      <c r="W48" s="294" t="s">
        <v>87</v>
      </c>
      <c r="X48" s="294" t="s">
        <v>3</v>
      </c>
      <c r="Y48" s="293">
        <f t="shared" si="0"/>
        <v>6000</v>
      </c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</row>
    <row r="49" spans="1:38" s="269" customFormat="1" ht="24.95" customHeight="1" x14ac:dyDescent="0.3">
      <c r="A49" s="304"/>
      <c r="B49" s="303"/>
      <c r="C49" s="303"/>
      <c r="D49" s="303"/>
      <c r="E49" s="302"/>
      <c r="F49" s="302"/>
      <c r="G49" s="301"/>
      <c r="H49" s="351"/>
      <c r="I49" s="350"/>
      <c r="J49" s="350"/>
      <c r="K49" s="298"/>
      <c r="L49" s="297" t="s">
        <v>279</v>
      </c>
      <c r="M49" s="295"/>
      <c r="N49" s="295"/>
      <c r="O49" s="296"/>
      <c r="P49" s="296"/>
      <c r="Q49" s="295"/>
      <c r="R49" s="663">
        <v>144070000</v>
      </c>
      <c r="S49" s="663"/>
      <c r="T49" s="294" t="s">
        <v>173</v>
      </c>
      <c r="U49" s="294" t="s">
        <v>8</v>
      </c>
      <c r="V49" s="294">
        <v>1</v>
      </c>
      <c r="W49" s="294" t="s">
        <v>87</v>
      </c>
      <c r="X49" s="294" t="s">
        <v>3</v>
      </c>
      <c r="Y49" s="293">
        <f t="shared" si="0"/>
        <v>144070</v>
      </c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</row>
    <row r="50" spans="1:38" s="269" customFormat="1" ht="24.95" customHeight="1" x14ac:dyDescent="0.3">
      <c r="A50" s="304"/>
      <c r="B50" s="303"/>
      <c r="C50" s="303"/>
      <c r="D50" s="303"/>
      <c r="E50" s="317" t="s">
        <v>182</v>
      </c>
      <c r="F50" s="317" t="s">
        <v>201</v>
      </c>
      <c r="G50" s="329" t="s">
        <v>200</v>
      </c>
      <c r="H50" s="314"/>
      <c r="I50" s="313">
        <v>16955</v>
      </c>
      <c r="J50" s="313"/>
      <c r="K50" s="312">
        <v>16955</v>
      </c>
      <c r="L50" s="370" t="s">
        <v>91</v>
      </c>
      <c r="M50" s="310"/>
      <c r="N50" s="310"/>
      <c r="O50" s="310"/>
      <c r="P50" s="417"/>
      <c r="Q50" s="417"/>
      <c r="R50" s="310"/>
      <c r="S50" s="310"/>
      <c r="T50" s="310"/>
      <c r="U50" s="310"/>
      <c r="V50" s="310"/>
      <c r="W50" s="310"/>
      <c r="X50" s="310"/>
      <c r="Y50" s="309">
        <f>SUM(Y51:Y58)</f>
        <v>16955</v>
      </c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59"/>
    </row>
    <row r="51" spans="1:38" s="269" customFormat="1" ht="24.95" customHeight="1" x14ac:dyDescent="0.3">
      <c r="A51" s="304"/>
      <c r="B51" s="303"/>
      <c r="C51" s="303"/>
      <c r="D51" s="303"/>
      <c r="E51" s="302"/>
      <c r="F51" s="302"/>
      <c r="G51" s="301"/>
      <c r="H51" s="300"/>
      <c r="I51" s="299"/>
      <c r="J51" s="299"/>
      <c r="K51" s="298"/>
      <c r="L51" s="356" t="s">
        <v>278</v>
      </c>
      <c r="M51" s="305"/>
      <c r="N51" s="305"/>
      <c r="O51" s="306"/>
      <c r="P51" s="306"/>
      <c r="Q51" s="305"/>
      <c r="R51" s="668">
        <v>137860</v>
      </c>
      <c r="S51" s="668"/>
      <c r="T51" s="326" t="s">
        <v>173</v>
      </c>
      <c r="U51" s="326" t="s">
        <v>8</v>
      </c>
      <c r="V51" s="326">
        <v>1</v>
      </c>
      <c r="W51" s="326" t="s">
        <v>87</v>
      </c>
      <c r="X51" s="326" t="s">
        <v>3</v>
      </c>
      <c r="Y51" s="325">
        <f t="shared" ref="Y51:Y58" si="1">INT(R51*V51/1000)</f>
        <v>137</v>
      </c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</row>
    <row r="52" spans="1:38" s="269" customFormat="1" ht="24.95" customHeight="1" x14ac:dyDescent="0.3">
      <c r="A52" s="304"/>
      <c r="B52" s="303"/>
      <c r="C52" s="303"/>
      <c r="D52" s="303"/>
      <c r="E52" s="302"/>
      <c r="F52" s="302"/>
      <c r="G52" s="301"/>
      <c r="H52" s="300"/>
      <c r="I52" s="299"/>
      <c r="J52" s="299"/>
      <c r="K52" s="298"/>
      <c r="L52" s="297" t="s">
        <v>277</v>
      </c>
      <c r="M52" s="295"/>
      <c r="N52" s="295"/>
      <c r="O52" s="296"/>
      <c r="P52" s="296"/>
      <c r="Q52" s="295"/>
      <c r="R52" s="663">
        <v>1800000</v>
      </c>
      <c r="S52" s="663"/>
      <c r="T52" s="294" t="s">
        <v>173</v>
      </c>
      <c r="U52" s="294" t="s">
        <v>8</v>
      </c>
      <c r="V52" s="294">
        <v>1</v>
      </c>
      <c r="W52" s="294" t="s">
        <v>87</v>
      </c>
      <c r="X52" s="294" t="s">
        <v>3</v>
      </c>
      <c r="Y52" s="293">
        <f t="shared" si="1"/>
        <v>1800</v>
      </c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</row>
    <row r="53" spans="1:38" s="269" customFormat="1" ht="24.95" customHeight="1" x14ac:dyDescent="0.3">
      <c r="A53" s="304"/>
      <c r="B53" s="303"/>
      <c r="C53" s="303"/>
      <c r="D53" s="303"/>
      <c r="E53" s="302"/>
      <c r="F53" s="302"/>
      <c r="G53" s="301"/>
      <c r="H53" s="300"/>
      <c r="I53" s="299"/>
      <c r="J53" s="299"/>
      <c r="K53" s="298"/>
      <c r="L53" s="297" t="s">
        <v>276</v>
      </c>
      <c r="M53" s="295"/>
      <c r="N53" s="295"/>
      <c r="O53" s="296"/>
      <c r="P53" s="296"/>
      <c r="Q53" s="295"/>
      <c r="R53" s="663">
        <v>1000000</v>
      </c>
      <c r="S53" s="663"/>
      <c r="T53" s="294" t="s">
        <v>173</v>
      </c>
      <c r="U53" s="294" t="s">
        <v>8</v>
      </c>
      <c r="V53" s="294">
        <v>1</v>
      </c>
      <c r="W53" s="294" t="s">
        <v>87</v>
      </c>
      <c r="X53" s="294" t="s">
        <v>3</v>
      </c>
      <c r="Y53" s="293">
        <f t="shared" si="1"/>
        <v>1000</v>
      </c>
      <c r="AA53" s="259"/>
      <c r="AB53" s="259"/>
      <c r="AC53" s="259"/>
      <c r="AD53" s="259"/>
      <c r="AE53" s="259"/>
      <c r="AF53" s="259"/>
      <c r="AG53" s="259"/>
      <c r="AH53" s="259"/>
      <c r="AI53" s="259"/>
      <c r="AJ53" s="259"/>
      <c r="AK53" s="259"/>
      <c r="AL53" s="259"/>
    </row>
    <row r="54" spans="1:38" s="269" customFormat="1" ht="24.95" customHeight="1" x14ac:dyDescent="0.3">
      <c r="A54" s="304"/>
      <c r="B54" s="303"/>
      <c r="C54" s="303"/>
      <c r="D54" s="303"/>
      <c r="E54" s="302"/>
      <c r="F54" s="302"/>
      <c r="G54" s="301"/>
      <c r="H54" s="300"/>
      <c r="I54" s="299"/>
      <c r="J54" s="299"/>
      <c r="K54" s="298"/>
      <c r="L54" s="297" t="s">
        <v>275</v>
      </c>
      <c r="M54" s="295"/>
      <c r="N54" s="295"/>
      <c r="O54" s="296"/>
      <c r="P54" s="296"/>
      <c r="Q54" s="295"/>
      <c r="R54" s="663">
        <v>360000</v>
      </c>
      <c r="S54" s="663"/>
      <c r="T54" s="294" t="s">
        <v>173</v>
      </c>
      <c r="U54" s="294" t="s">
        <v>8</v>
      </c>
      <c r="V54" s="294">
        <v>1</v>
      </c>
      <c r="W54" s="294" t="s">
        <v>87</v>
      </c>
      <c r="X54" s="294" t="s">
        <v>3</v>
      </c>
      <c r="Y54" s="293">
        <f t="shared" si="1"/>
        <v>360</v>
      </c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</row>
    <row r="55" spans="1:38" s="269" customFormat="1" ht="24.95" customHeight="1" x14ac:dyDescent="0.3">
      <c r="A55" s="304"/>
      <c r="B55" s="303"/>
      <c r="C55" s="303"/>
      <c r="D55" s="303"/>
      <c r="E55" s="302"/>
      <c r="F55" s="302"/>
      <c r="G55" s="301"/>
      <c r="H55" s="300"/>
      <c r="I55" s="299"/>
      <c r="J55" s="299"/>
      <c r="K55" s="298"/>
      <c r="L55" s="297" t="s">
        <v>274</v>
      </c>
      <c r="M55" s="295"/>
      <c r="N55" s="295"/>
      <c r="O55" s="296"/>
      <c r="P55" s="296"/>
      <c r="Q55" s="295"/>
      <c r="R55" s="663">
        <v>1060000</v>
      </c>
      <c r="S55" s="663"/>
      <c r="T55" s="294" t="s">
        <v>173</v>
      </c>
      <c r="U55" s="294" t="s">
        <v>8</v>
      </c>
      <c r="V55" s="294">
        <v>1</v>
      </c>
      <c r="W55" s="294" t="s">
        <v>87</v>
      </c>
      <c r="X55" s="294" t="s">
        <v>3</v>
      </c>
      <c r="Y55" s="293">
        <f t="shared" si="1"/>
        <v>1060</v>
      </c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</row>
    <row r="56" spans="1:38" ht="24.95" customHeight="1" x14ac:dyDescent="0.3">
      <c r="A56" s="304"/>
      <c r="B56" s="303"/>
      <c r="C56" s="303"/>
      <c r="D56" s="303"/>
      <c r="E56" s="302"/>
      <c r="F56" s="302"/>
      <c r="G56" s="301"/>
      <c r="H56" s="300"/>
      <c r="I56" s="299"/>
      <c r="J56" s="299"/>
      <c r="K56" s="298"/>
      <c r="L56" s="297" t="s">
        <v>273</v>
      </c>
      <c r="M56" s="295"/>
      <c r="N56" s="295"/>
      <c r="O56" s="296"/>
      <c r="P56" s="296"/>
      <c r="Q56" s="295"/>
      <c r="R56" s="663">
        <v>540000</v>
      </c>
      <c r="S56" s="663"/>
      <c r="T56" s="294" t="s">
        <v>173</v>
      </c>
      <c r="U56" s="294" t="s">
        <v>8</v>
      </c>
      <c r="V56" s="294">
        <v>1</v>
      </c>
      <c r="W56" s="294" t="s">
        <v>87</v>
      </c>
      <c r="X56" s="294" t="s">
        <v>3</v>
      </c>
      <c r="Y56" s="293">
        <f t="shared" si="1"/>
        <v>540</v>
      </c>
    </row>
    <row r="57" spans="1:38" ht="24.95" customHeight="1" x14ac:dyDescent="0.3">
      <c r="A57" s="304"/>
      <c r="B57" s="303"/>
      <c r="C57" s="303"/>
      <c r="D57" s="303"/>
      <c r="E57" s="302"/>
      <c r="F57" s="302"/>
      <c r="G57" s="301"/>
      <c r="H57" s="351"/>
      <c r="I57" s="350"/>
      <c r="J57" s="350"/>
      <c r="K57" s="298"/>
      <c r="L57" s="297" t="s">
        <v>272</v>
      </c>
      <c r="M57" s="295"/>
      <c r="N57" s="295"/>
      <c r="O57" s="296"/>
      <c r="P57" s="296"/>
      <c r="Q57" s="295"/>
      <c r="R57" s="663">
        <v>300000</v>
      </c>
      <c r="S57" s="663"/>
      <c r="T57" s="294" t="s">
        <v>173</v>
      </c>
      <c r="U57" s="294" t="s">
        <v>8</v>
      </c>
      <c r="V57" s="294">
        <v>1</v>
      </c>
      <c r="W57" s="294" t="s">
        <v>87</v>
      </c>
      <c r="X57" s="294" t="s">
        <v>3</v>
      </c>
      <c r="Y57" s="293">
        <f t="shared" si="1"/>
        <v>300</v>
      </c>
    </row>
    <row r="58" spans="1:38" ht="24.95" customHeight="1" x14ac:dyDescent="0.3">
      <c r="A58" s="304"/>
      <c r="B58" s="303"/>
      <c r="C58" s="303"/>
      <c r="D58" s="303"/>
      <c r="E58" s="302"/>
      <c r="F58" s="302"/>
      <c r="G58" s="301"/>
      <c r="H58" s="351"/>
      <c r="I58" s="350"/>
      <c r="J58" s="350"/>
      <c r="K58" s="298"/>
      <c r="L58" s="297" t="s">
        <v>271</v>
      </c>
      <c r="M58" s="295"/>
      <c r="N58" s="295"/>
      <c r="O58" s="296"/>
      <c r="P58" s="296"/>
      <c r="Q58" s="295"/>
      <c r="R58" s="663">
        <v>11758000</v>
      </c>
      <c r="S58" s="663"/>
      <c r="T58" s="294" t="s">
        <v>173</v>
      </c>
      <c r="U58" s="294" t="s">
        <v>8</v>
      </c>
      <c r="V58" s="294">
        <v>1</v>
      </c>
      <c r="W58" s="294" t="s">
        <v>87</v>
      </c>
      <c r="X58" s="294" t="s">
        <v>3</v>
      </c>
      <c r="Y58" s="293">
        <f t="shared" si="1"/>
        <v>11758</v>
      </c>
    </row>
    <row r="59" spans="1:38" ht="24.95" customHeight="1" x14ac:dyDescent="0.3">
      <c r="A59" s="304"/>
      <c r="B59" s="303"/>
      <c r="C59" s="303"/>
      <c r="D59" s="303"/>
      <c r="E59" s="317" t="s">
        <v>182</v>
      </c>
      <c r="F59" s="317" t="s">
        <v>127</v>
      </c>
      <c r="G59" s="329" t="s">
        <v>126</v>
      </c>
      <c r="H59" s="314"/>
      <c r="I59" s="313">
        <v>11380</v>
      </c>
      <c r="J59" s="313"/>
      <c r="K59" s="312">
        <v>11380</v>
      </c>
      <c r="L59" s="370" t="s">
        <v>91</v>
      </c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09">
        <f>SUM(Y60:Y64)</f>
        <v>11380</v>
      </c>
    </row>
    <row r="60" spans="1:38" ht="24.95" customHeight="1" x14ac:dyDescent="0.3">
      <c r="A60" s="304"/>
      <c r="B60" s="303"/>
      <c r="C60" s="303"/>
      <c r="D60" s="303"/>
      <c r="E60" s="302"/>
      <c r="F60" s="302"/>
      <c r="G60" s="301"/>
      <c r="H60" s="300"/>
      <c r="I60" s="299"/>
      <c r="J60" s="299"/>
      <c r="K60" s="298"/>
      <c r="L60" s="297" t="s">
        <v>270</v>
      </c>
      <c r="M60" s="295"/>
      <c r="N60" s="295"/>
      <c r="O60" s="296"/>
      <c r="P60" s="296"/>
      <c r="Q60" s="295"/>
      <c r="R60" s="663">
        <v>360000</v>
      </c>
      <c r="S60" s="663"/>
      <c r="T60" s="294" t="s">
        <v>173</v>
      </c>
      <c r="U60" s="294" t="s">
        <v>8</v>
      </c>
      <c r="V60" s="294">
        <v>1</v>
      </c>
      <c r="W60" s="294" t="s">
        <v>87</v>
      </c>
      <c r="X60" s="294" t="s">
        <v>3</v>
      </c>
      <c r="Y60" s="293">
        <f>INT(R60*V60/1000)</f>
        <v>360</v>
      </c>
    </row>
    <row r="61" spans="1:38" ht="24.95" customHeight="1" x14ac:dyDescent="0.3">
      <c r="A61" s="304"/>
      <c r="B61" s="303"/>
      <c r="C61" s="303"/>
      <c r="D61" s="303"/>
      <c r="E61" s="302"/>
      <c r="F61" s="302"/>
      <c r="G61" s="301"/>
      <c r="H61" s="300"/>
      <c r="I61" s="299"/>
      <c r="J61" s="299"/>
      <c r="K61" s="298"/>
      <c r="L61" s="297" t="s">
        <v>269</v>
      </c>
      <c r="M61" s="295"/>
      <c r="N61" s="295"/>
      <c r="O61" s="296"/>
      <c r="P61" s="296"/>
      <c r="Q61" s="295"/>
      <c r="R61" s="663">
        <v>3000000</v>
      </c>
      <c r="S61" s="663"/>
      <c r="T61" s="294" t="s">
        <v>173</v>
      </c>
      <c r="U61" s="294" t="s">
        <v>8</v>
      </c>
      <c r="V61" s="294">
        <v>1</v>
      </c>
      <c r="W61" s="294" t="s">
        <v>87</v>
      </c>
      <c r="X61" s="294" t="s">
        <v>3</v>
      </c>
      <c r="Y61" s="293">
        <f>INT(R61*V61/1000)</f>
        <v>3000</v>
      </c>
    </row>
    <row r="62" spans="1:38" ht="24.95" customHeight="1" x14ac:dyDescent="0.3">
      <c r="A62" s="359"/>
      <c r="B62" s="348"/>
      <c r="C62" s="348"/>
      <c r="D62" s="348"/>
      <c r="E62" s="327"/>
      <c r="F62" s="327"/>
      <c r="G62" s="324"/>
      <c r="H62" s="446"/>
      <c r="I62" s="445"/>
      <c r="J62" s="445"/>
      <c r="K62" s="321"/>
      <c r="L62" s="320" t="s">
        <v>268</v>
      </c>
      <c r="M62" s="319"/>
      <c r="N62" s="319"/>
      <c r="O62" s="383"/>
      <c r="P62" s="383"/>
      <c r="Q62" s="319"/>
      <c r="R62" s="678">
        <v>860000</v>
      </c>
      <c r="S62" s="678"/>
      <c r="T62" s="382" t="s">
        <v>173</v>
      </c>
      <c r="U62" s="382" t="s">
        <v>8</v>
      </c>
      <c r="V62" s="382">
        <v>1</v>
      </c>
      <c r="W62" s="382" t="s">
        <v>87</v>
      </c>
      <c r="X62" s="382" t="s">
        <v>3</v>
      </c>
      <c r="Y62" s="318">
        <f>INT(R62*V62/1000)</f>
        <v>860</v>
      </c>
    </row>
    <row r="63" spans="1:38" ht="24.95" customHeight="1" x14ac:dyDescent="0.3">
      <c r="A63" s="358"/>
      <c r="B63" s="338"/>
      <c r="C63" s="338"/>
      <c r="D63" s="338"/>
      <c r="E63" s="361"/>
      <c r="F63" s="361"/>
      <c r="G63" s="315"/>
      <c r="H63" s="444"/>
      <c r="I63" s="443"/>
      <c r="J63" s="443"/>
      <c r="K63" s="342"/>
      <c r="L63" s="341" t="s">
        <v>267</v>
      </c>
      <c r="M63" s="340"/>
      <c r="N63" s="340"/>
      <c r="O63" s="442"/>
      <c r="P63" s="442"/>
      <c r="Q63" s="340"/>
      <c r="R63" s="679">
        <v>800000</v>
      </c>
      <c r="S63" s="679"/>
      <c r="T63" s="425" t="s">
        <v>173</v>
      </c>
      <c r="U63" s="425" t="s">
        <v>8</v>
      </c>
      <c r="V63" s="425">
        <v>1</v>
      </c>
      <c r="W63" s="425" t="s">
        <v>87</v>
      </c>
      <c r="X63" s="425" t="s">
        <v>3</v>
      </c>
      <c r="Y63" s="339">
        <f>INT(R63*V63/1000)</f>
        <v>800</v>
      </c>
    </row>
    <row r="64" spans="1:38" ht="24.95" customHeight="1" x14ac:dyDescent="0.3">
      <c r="A64" s="304"/>
      <c r="B64" s="303"/>
      <c r="C64" s="303"/>
      <c r="D64" s="303"/>
      <c r="E64" s="302"/>
      <c r="F64" s="302"/>
      <c r="G64" s="301"/>
      <c r="H64" s="351"/>
      <c r="I64" s="350"/>
      <c r="J64" s="350"/>
      <c r="K64" s="298"/>
      <c r="L64" s="297" t="s">
        <v>266</v>
      </c>
      <c r="M64" s="295"/>
      <c r="N64" s="295"/>
      <c r="O64" s="296"/>
      <c r="P64" s="296"/>
      <c r="Q64" s="295"/>
      <c r="R64" s="663">
        <v>6360000</v>
      </c>
      <c r="S64" s="663"/>
      <c r="T64" s="294" t="s">
        <v>173</v>
      </c>
      <c r="U64" s="294" t="s">
        <v>8</v>
      </c>
      <c r="V64" s="294">
        <v>1</v>
      </c>
      <c r="W64" s="294" t="s">
        <v>87</v>
      </c>
      <c r="X64" s="294" t="s">
        <v>3</v>
      </c>
      <c r="Y64" s="293">
        <f>INT(R64*V64/1000)</f>
        <v>6360</v>
      </c>
    </row>
    <row r="65" spans="1:26" ht="24.95" customHeight="1" x14ac:dyDescent="0.3">
      <c r="A65" s="304"/>
      <c r="B65" s="303"/>
      <c r="C65" s="303"/>
      <c r="D65" s="303"/>
      <c r="E65" s="317" t="s">
        <v>182</v>
      </c>
      <c r="F65" s="317" t="s">
        <v>124</v>
      </c>
      <c r="G65" s="329" t="s">
        <v>123</v>
      </c>
      <c r="H65" s="314"/>
      <c r="I65" s="313">
        <v>48724</v>
      </c>
      <c r="J65" s="313"/>
      <c r="K65" s="312">
        <v>48724</v>
      </c>
      <c r="L65" s="370" t="s">
        <v>91</v>
      </c>
      <c r="M65" s="310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09">
        <f>SUM(Y66:Y72)</f>
        <v>48724</v>
      </c>
    </row>
    <row r="66" spans="1:26" ht="24.95" customHeight="1" x14ac:dyDescent="0.3">
      <c r="A66" s="304"/>
      <c r="B66" s="303"/>
      <c r="C66" s="303"/>
      <c r="D66" s="303"/>
      <c r="E66" s="302"/>
      <c r="F66" s="302"/>
      <c r="G66" s="301"/>
      <c r="H66" s="300"/>
      <c r="I66" s="299"/>
      <c r="J66" s="299"/>
      <c r="K66" s="298"/>
      <c r="L66" s="356" t="s">
        <v>265</v>
      </c>
      <c r="M66" s="305"/>
      <c r="N66" s="305"/>
      <c r="O66" s="306"/>
      <c r="P66" s="306"/>
      <c r="Q66" s="305"/>
      <c r="R66" s="668">
        <v>3000000</v>
      </c>
      <c r="S66" s="668"/>
      <c r="T66" s="326" t="s">
        <v>173</v>
      </c>
      <c r="U66" s="326" t="s">
        <v>8</v>
      </c>
      <c r="V66" s="326">
        <v>1</v>
      </c>
      <c r="W66" s="326" t="s">
        <v>87</v>
      </c>
      <c r="X66" s="326" t="s">
        <v>3</v>
      </c>
      <c r="Y66" s="325">
        <f t="shared" ref="Y66:Y72" si="2">INT(R66*V66/1000)</f>
        <v>3000</v>
      </c>
      <c r="Z66" s="269" t="s">
        <v>264</v>
      </c>
    </row>
    <row r="67" spans="1:26" ht="24.95" customHeight="1" x14ac:dyDescent="0.3">
      <c r="A67" s="304"/>
      <c r="B67" s="303"/>
      <c r="C67" s="303"/>
      <c r="D67" s="303"/>
      <c r="E67" s="302"/>
      <c r="F67" s="302"/>
      <c r="G67" s="301"/>
      <c r="H67" s="351"/>
      <c r="I67" s="350"/>
      <c r="J67" s="350"/>
      <c r="K67" s="298"/>
      <c r="L67" s="297" t="s">
        <v>263</v>
      </c>
      <c r="M67" s="295"/>
      <c r="N67" s="295"/>
      <c r="O67" s="296"/>
      <c r="P67" s="296"/>
      <c r="Q67" s="295"/>
      <c r="R67" s="663">
        <v>19700000</v>
      </c>
      <c r="S67" s="663"/>
      <c r="T67" s="294" t="s">
        <v>173</v>
      </c>
      <c r="U67" s="294" t="s">
        <v>8</v>
      </c>
      <c r="V67" s="294">
        <v>1</v>
      </c>
      <c r="W67" s="294" t="s">
        <v>87</v>
      </c>
      <c r="X67" s="294" t="s">
        <v>3</v>
      </c>
      <c r="Y67" s="293">
        <f t="shared" si="2"/>
        <v>19700</v>
      </c>
      <c r="Z67" s="269" t="s">
        <v>262</v>
      </c>
    </row>
    <row r="68" spans="1:26" ht="24.95" customHeight="1" x14ac:dyDescent="0.3">
      <c r="A68" s="304"/>
      <c r="B68" s="303"/>
      <c r="C68" s="303"/>
      <c r="D68" s="303"/>
      <c r="E68" s="302"/>
      <c r="F68" s="302"/>
      <c r="G68" s="301"/>
      <c r="H68" s="381"/>
      <c r="I68" s="380"/>
      <c r="J68" s="380"/>
      <c r="K68" s="298"/>
      <c r="L68" s="297" t="s">
        <v>261</v>
      </c>
      <c r="M68" s="295"/>
      <c r="N68" s="295"/>
      <c r="O68" s="296"/>
      <c r="P68" s="296"/>
      <c r="Q68" s="295"/>
      <c r="R68" s="663">
        <v>2000000</v>
      </c>
      <c r="S68" s="663"/>
      <c r="T68" s="294" t="s">
        <v>173</v>
      </c>
      <c r="U68" s="294" t="s">
        <v>8</v>
      </c>
      <c r="V68" s="294">
        <v>1</v>
      </c>
      <c r="W68" s="294" t="s">
        <v>87</v>
      </c>
      <c r="X68" s="294" t="s">
        <v>3</v>
      </c>
      <c r="Y68" s="293">
        <f t="shared" si="2"/>
        <v>2000</v>
      </c>
    </row>
    <row r="69" spans="1:26" ht="24.95" customHeight="1" x14ac:dyDescent="0.3">
      <c r="A69" s="304"/>
      <c r="B69" s="303"/>
      <c r="C69" s="303"/>
      <c r="D69" s="303"/>
      <c r="E69" s="302"/>
      <c r="F69" s="302"/>
      <c r="G69" s="301"/>
      <c r="H69" s="381"/>
      <c r="I69" s="380"/>
      <c r="J69" s="380"/>
      <c r="K69" s="298"/>
      <c r="L69" s="297" t="s">
        <v>260</v>
      </c>
      <c r="M69" s="295"/>
      <c r="N69" s="295"/>
      <c r="O69" s="296"/>
      <c r="P69" s="296"/>
      <c r="Q69" s="295"/>
      <c r="R69" s="663">
        <v>6000000</v>
      </c>
      <c r="S69" s="663"/>
      <c r="T69" s="294" t="s">
        <v>173</v>
      </c>
      <c r="U69" s="294" t="s">
        <v>8</v>
      </c>
      <c r="V69" s="294">
        <v>1</v>
      </c>
      <c r="W69" s="294" t="s">
        <v>87</v>
      </c>
      <c r="X69" s="294" t="s">
        <v>3</v>
      </c>
      <c r="Y69" s="293">
        <f t="shared" si="2"/>
        <v>6000</v>
      </c>
      <c r="Z69" s="269" t="s">
        <v>257</v>
      </c>
    </row>
    <row r="70" spans="1:26" ht="24.95" customHeight="1" x14ac:dyDescent="0.3">
      <c r="A70" s="304"/>
      <c r="B70" s="303"/>
      <c r="C70" s="303"/>
      <c r="D70" s="303"/>
      <c r="E70" s="302"/>
      <c r="F70" s="302"/>
      <c r="G70" s="301"/>
      <c r="H70" s="381"/>
      <c r="I70" s="380"/>
      <c r="J70" s="380"/>
      <c r="K70" s="298"/>
      <c r="L70" s="297" t="s">
        <v>259</v>
      </c>
      <c r="M70" s="295"/>
      <c r="N70" s="295"/>
      <c r="O70" s="296"/>
      <c r="P70" s="296"/>
      <c r="Q70" s="295"/>
      <c r="R70" s="663">
        <v>436000</v>
      </c>
      <c r="S70" s="663"/>
      <c r="T70" s="294" t="s">
        <v>173</v>
      </c>
      <c r="U70" s="294" t="s">
        <v>8</v>
      </c>
      <c r="V70" s="294">
        <v>1</v>
      </c>
      <c r="W70" s="294" t="s">
        <v>87</v>
      </c>
      <c r="X70" s="294" t="s">
        <v>3</v>
      </c>
      <c r="Y70" s="293">
        <f t="shared" si="2"/>
        <v>436</v>
      </c>
    </row>
    <row r="71" spans="1:26" ht="24.95" customHeight="1" x14ac:dyDescent="0.3">
      <c r="A71" s="304"/>
      <c r="B71" s="303"/>
      <c r="C71" s="303"/>
      <c r="D71" s="303"/>
      <c r="E71" s="302"/>
      <c r="F71" s="302"/>
      <c r="G71" s="301"/>
      <c r="H71" s="381"/>
      <c r="I71" s="380"/>
      <c r="J71" s="380"/>
      <c r="K71" s="298"/>
      <c r="L71" s="297" t="s">
        <v>258</v>
      </c>
      <c r="M71" s="295"/>
      <c r="N71" s="295"/>
      <c r="O71" s="296"/>
      <c r="P71" s="296"/>
      <c r="Q71" s="295"/>
      <c r="R71" s="663">
        <v>2400000</v>
      </c>
      <c r="S71" s="663"/>
      <c r="T71" s="294" t="s">
        <v>173</v>
      </c>
      <c r="U71" s="294" t="s">
        <v>8</v>
      </c>
      <c r="V71" s="294">
        <v>1</v>
      </c>
      <c r="W71" s="294" t="s">
        <v>87</v>
      </c>
      <c r="X71" s="294" t="s">
        <v>3</v>
      </c>
      <c r="Y71" s="293">
        <f t="shared" si="2"/>
        <v>2400</v>
      </c>
      <c r="Z71" s="269" t="s">
        <v>257</v>
      </c>
    </row>
    <row r="72" spans="1:26" ht="24.95" customHeight="1" x14ac:dyDescent="0.3">
      <c r="A72" s="304"/>
      <c r="B72" s="303"/>
      <c r="C72" s="303"/>
      <c r="D72" s="303"/>
      <c r="E72" s="302"/>
      <c r="F72" s="302"/>
      <c r="G72" s="301"/>
      <c r="H72" s="381"/>
      <c r="I72" s="380"/>
      <c r="J72" s="380"/>
      <c r="K72" s="298"/>
      <c r="L72" s="297" t="s">
        <v>256</v>
      </c>
      <c r="M72" s="295"/>
      <c r="N72" s="295"/>
      <c r="O72" s="296"/>
      <c r="P72" s="296"/>
      <c r="Q72" s="295"/>
      <c r="R72" s="663">
        <v>15188000</v>
      </c>
      <c r="S72" s="663"/>
      <c r="T72" s="294" t="s">
        <v>173</v>
      </c>
      <c r="U72" s="294" t="s">
        <v>8</v>
      </c>
      <c r="V72" s="294">
        <v>1</v>
      </c>
      <c r="W72" s="294" t="s">
        <v>87</v>
      </c>
      <c r="X72" s="294" t="s">
        <v>3</v>
      </c>
      <c r="Y72" s="293">
        <f t="shared" si="2"/>
        <v>15188</v>
      </c>
    </row>
    <row r="73" spans="1:26" ht="24.95" customHeight="1" x14ac:dyDescent="0.3">
      <c r="A73" s="304"/>
      <c r="B73" s="303"/>
      <c r="C73" s="303"/>
      <c r="D73" s="303"/>
      <c r="E73" s="317" t="s">
        <v>182</v>
      </c>
      <c r="F73" s="317" t="s">
        <v>176</v>
      </c>
      <c r="G73" s="329" t="s">
        <v>175</v>
      </c>
      <c r="H73" s="314"/>
      <c r="I73" s="313">
        <v>16259</v>
      </c>
      <c r="J73" s="313"/>
      <c r="K73" s="312">
        <v>16259</v>
      </c>
      <c r="L73" s="370" t="s">
        <v>91</v>
      </c>
      <c r="M73" s="310"/>
      <c r="N73" s="310"/>
      <c r="O73" s="310"/>
      <c r="P73" s="310"/>
      <c r="Q73" s="310"/>
      <c r="R73" s="310"/>
      <c r="S73" s="310"/>
      <c r="T73" s="310"/>
      <c r="U73" s="310"/>
      <c r="V73" s="310"/>
      <c r="W73" s="310"/>
      <c r="X73" s="310"/>
      <c r="Y73" s="309">
        <f>SUM(Y74:Y76)</f>
        <v>16259</v>
      </c>
    </row>
    <row r="74" spans="1:26" ht="24.95" customHeight="1" x14ac:dyDescent="0.3">
      <c r="A74" s="304"/>
      <c r="B74" s="303"/>
      <c r="C74" s="303"/>
      <c r="D74" s="303"/>
      <c r="E74" s="302"/>
      <c r="F74" s="302"/>
      <c r="G74" s="301"/>
      <c r="H74" s="300"/>
      <c r="I74" s="299"/>
      <c r="J74" s="299"/>
      <c r="K74" s="298"/>
      <c r="L74" s="297" t="s">
        <v>255</v>
      </c>
      <c r="M74" s="295"/>
      <c r="N74" s="295"/>
      <c r="O74" s="296"/>
      <c r="P74" s="296"/>
      <c r="Q74" s="295"/>
      <c r="R74" s="663">
        <v>8029000</v>
      </c>
      <c r="S74" s="663"/>
      <c r="T74" s="294" t="s">
        <v>173</v>
      </c>
      <c r="U74" s="294" t="s">
        <v>8</v>
      </c>
      <c r="V74" s="294">
        <v>1</v>
      </c>
      <c r="W74" s="294" t="s">
        <v>87</v>
      </c>
      <c r="X74" s="294" t="s">
        <v>3</v>
      </c>
      <c r="Y74" s="293">
        <f>INT(R74*V74/1000)</f>
        <v>8029</v>
      </c>
    </row>
    <row r="75" spans="1:26" ht="24.95" customHeight="1" x14ac:dyDescent="0.3">
      <c r="A75" s="304"/>
      <c r="B75" s="303"/>
      <c r="C75" s="303"/>
      <c r="D75" s="303"/>
      <c r="E75" s="302"/>
      <c r="F75" s="302"/>
      <c r="G75" s="301"/>
      <c r="H75" s="300"/>
      <c r="I75" s="299"/>
      <c r="J75" s="299"/>
      <c r="K75" s="298"/>
      <c r="L75" s="297" t="s">
        <v>254</v>
      </c>
      <c r="M75" s="295"/>
      <c r="N75" s="295"/>
      <c r="O75" s="296"/>
      <c r="P75" s="296"/>
      <c r="Q75" s="295"/>
      <c r="R75" s="663">
        <v>2230000</v>
      </c>
      <c r="S75" s="663"/>
      <c r="T75" s="294" t="s">
        <v>173</v>
      </c>
      <c r="U75" s="294" t="s">
        <v>8</v>
      </c>
      <c r="V75" s="294">
        <v>1</v>
      </c>
      <c r="W75" s="294" t="s">
        <v>87</v>
      </c>
      <c r="X75" s="294" t="s">
        <v>3</v>
      </c>
      <c r="Y75" s="293">
        <f>INT(R75*V75/1000)</f>
        <v>2230</v>
      </c>
    </row>
    <row r="76" spans="1:26" ht="24.95" customHeight="1" x14ac:dyDescent="0.3">
      <c r="A76" s="304"/>
      <c r="B76" s="303"/>
      <c r="C76" s="303"/>
      <c r="D76" s="303"/>
      <c r="E76" s="302"/>
      <c r="F76" s="302"/>
      <c r="G76" s="301"/>
      <c r="H76" s="351"/>
      <c r="I76" s="350"/>
      <c r="J76" s="350"/>
      <c r="K76" s="298"/>
      <c r="L76" s="297" t="s">
        <v>253</v>
      </c>
      <c r="M76" s="295"/>
      <c r="N76" s="295"/>
      <c r="O76" s="296"/>
      <c r="P76" s="296"/>
      <c r="Q76" s="295"/>
      <c r="R76" s="663">
        <v>6000000</v>
      </c>
      <c r="S76" s="663"/>
      <c r="T76" s="294" t="s">
        <v>173</v>
      </c>
      <c r="U76" s="294" t="s">
        <v>8</v>
      </c>
      <c r="V76" s="294">
        <v>1</v>
      </c>
      <c r="W76" s="294" t="s">
        <v>87</v>
      </c>
      <c r="X76" s="294" t="s">
        <v>3</v>
      </c>
      <c r="Y76" s="293">
        <f>INT(R76*V76/1000)</f>
        <v>6000</v>
      </c>
    </row>
    <row r="77" spans="1:26" ht="24.95" customHeight="1" x14ac:dyDescent="0.3">
      <c r="A77" s="304"/>
      <c r="B77" s="303"/>
      <c r="C77" s="303"/>
      <c r="D77" s="303"/>
      <c r="E77" s="317" t="s">
        <v>182</v>
      </c>
      <c r="F77" s="317" t="s">
        <v>139</v>
      </c>
      <c r="G77" s="329" t="s">
        <v>138</v>
      </c>
      <c r="H77" s="314"/>
      <c r="I77" s="313">
        <v>56872</v>
      </c>
      <c r="J77" s="313"/>
      <c r="K77" s="312">
        <v>56872</v>
      </c>
      <c r="L77" s="370" t="s">
        <v>91</v>
      </c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09">
        <f>SUM(Y78:Y85)</f>
        <v>56872</v>
      </c>
    </row>
    <row r="78" spans="1:26" ht="24.95" customHeight="1" x14ac:dyDescent="0.3">
      <c r="A78" s="304"/>
      <c r="B78" s="303"/>
      <c r="C78" s="303"/>
      <c r="D78" s="303"/>
      <c r="E78" s="302"/>
      <c r="F78" s="302"/>
      <c r="G78" s="301"/>
      <c r="H78" s="300"/>
      <c r="I78" s="299"/>
      <c r="J78" s="299"/>
      <c r="K78" s="298"/>
      <c r="L78" s="356" t="s">
        <v>252</v>
      </c>
      <c r="M78" s="305"/>
      <c r="N78" s="305"/>
      <c r="O78" s="306"/>
      <c r="P78" s="306"/>
      <c r="Q78" s="305"/>
      <c r="R78" s="668">
        <v>9772140</v>
      </c>
      <c r="S78" s="668"/>
      <c r="T78" s="326" t="s">
        <v>173</v>
      </c>
      <c r="U78" s="326" t="s">
        <v>8</v>
      </c>
      <c r="V78" s="326">
        <v>1</v>
      </c>
      <c r="W78" s="326" t="s">
        <v>87</v>
      </c>
      <c r="X78" s="326" t="s">
        <v>3</v>
      </c>
      <c r="Y78" s="325">
        <f>INT(R78*V78/1000)-1</f>
        <v>9771</v>
      </c>
    </row>
    <row r="79" spans="1:26" ht="24.95" customHeight="1" x14ac:dyDescent="0.3">
      <c r="A79" s="304"/>
      <c r="B79" s="303"/>
      <c r="C79" s="303"/>
      <c r="D79" s="303"/>
      <c r="E79" s="302"/>
      <c r="F79" s="302"/>
      <c r="G79" s="301"/>
      <c r="H79" s="300"/>
      <c r="I79" s="299"/>
      <c r="J79" s="299"/>
      <c r="K79" s="298"/>
      <c r="L79" s="297" t="s">
        <v>251</v>
      </c>
      <c r="M79" s="295"/>
      <c r="N79" s="295"/>
      <c r="O79" s="296"/>
      <c r="P79" s="296"/>
      <c r="Q79" s="295"/>
      <c r="R79" s="663">
        <v>750000</v>
      </c>
      <c r="S79" s="663"/>
      <c r="T79" s="294" t="s">
        <v>173</v>
      </c>
      <c r="U79" s="294" t="s">
        <v>8</v>
      </c>
      <c r="V79" s="294">
        <v>1</v>
      </c>
      <c r="W79" s="294" t="s">
        <v>87</v>
      </c>
      <c r="X79" s="294" t="s">
        <v>3</v>
      </c>
      <c r="Y79" s="293">
        <f t="shared" ref="Y79:Y85" si="3">INT(R79*V79/1000)</f>
        <v>750</v>
      </c>
    </row>
    <row r="80" spans="1:26" ht="24.95" customHeight="1" x14ac:dyDescent="0.3">
      <c r="A80" s="304"/>
      <c r="B80" s="303"/>
      <c r="C80" s="303"/>
      <c r="D80" s="303"/>
      <c r="E80" s="302"/>
      <c r="F80" s="302"/>
      <c r="G80" s="301"/>
      <c r="H80" s="300"/>
      <c r="I80" s="299"/>
      <c r="J80" s="299"/>
      <c r="K80" s="298"/>
      <c r="L80" s="297" t="s">
        <v>250</v>
      </c>
      <c r="M80" s="295"/>
      <c r="N80" s="295"/>
      <c r="O80" s="296"/>
      <c r="P80" s="296"/>
      <c r="Q80" s="295"/>
      <c r="R80" s="663">
        <v>2000000</v>
      </c>
      <c r="S80" s="663"/>
      <c r="T80" s="294" t="s">
        <v>173</v>
      </c>
      <c r="U80" s="294" t="s">
        <v>8</v>
      </c>
      <c r="V80" s="294">
        <v>1</v>
      </c>
      <c r="W80" s="294" t="s">
        <v>87</v>
      </c>
      <c r="X80" s="294" t="s">
        <v>3</v>
      </c>
      <c r="Y80" s="293">
        <f t="shared" si="3"/>
        <v>2000</v>
      </c>
    </row>
    <row r="81" spans="1:27" ht="24.95" customHeight="1" x14ac:dyDescent="0.3">
      <c r="A81" s="304"/>
      <c r="B81" s="303"/>
      <c r="C81" s="303"/>
      <c r="D81" s="303"/>
      <c r="E81" s="302"/>
      <c r="F81" s="302"/>
      <c r="G81" s="301"/>
      <c r="H81" s="300"/>
      <c r="I81" s="299"/>
      <c r="J81" s="299"/>
      <c r="K81" s="298"/>
      <c r="L81" s="297" t="s">
        <v>249</v>
      </c>
      <c r="M81" s="295"/>
      <c r="N81" s="295"/>
      <c r="O81" s="296"/>
      <c r="P81" s="296"/>
      <c r="Q81" s="295"/>
      <c r="R81" s="663">
        <v>4370000</v>
      </c>
      <c r="S81" s="663"/>
      <c r="T81" s="294" t="s">
        <v>173</v>
      </c>
      <c r="U81" s="294" t="s">
        <v>8</v>
      </c>
      <c r="V81" s="294">
        <v>1</v>
      </c>
      <c r="W81" s="294" t="s">
        <v>87</v>
      </c>
      <c r="X81" s="294" t="s">
        <v>3</v>
      </c>
      <c r="Y81" s="293">
        <f t="shared" si="3"/>
        <v>4370</v>
      </c>
    </row>
    <row r="82" spans="1:27" ht="24.95" customHeight="1" x14ac:dyDescent="0.3">
      <c r="A82" s="304"/>
      <c r="B82" s="303"/>
      <c r="C82" s="303"/>
      <c r="D82" s="303"/>
      <c r="E82" s="302"/>
      <c r="F82" s="302"/>
      <c r="G82" s="301"/>
      <c r="H82" s="300"/>
      <c r="I82" s="299"/>
      <c r="J82" s="299"/>
      <c r="K82" s="298"/>
      <c r="L82" s="297" t="s">
        <v>248</v>
      </c>
      <c r="M82" s="295"/>
      <c r="N82" s="295"/>
      <c r="O82" s="296"/>
      <c r="P82" s="296"/>
      <c r="Q82" s="295"/>
      <c r="R82" s="663">
        <v>4000000</v>
      </c>
      <c r="S82" s="663"/>
      <c r="T82" s="294" t="s">
        <v>173</v>
      </c>
      <c r="U82" s="294" t="s">
        <v>8</v>
      </c>
      <c r="V82" s="294">
        <v>1</v>
      </c>
      <c r="W82" s="294" t="s">
        <v>87</v>
      </c>
      <c r="X82" s="294" t="s">
        <v>3</v>
      </c>
      <c r="Y82" s="293">
        <f t="shared" si="3"/>
        <v>4000</v>
      </c>
    </row>
    <row r="83" spans="1:27" ht="24.95" customHeight="1" x14ac:dyDescent="0.3">
      <c r="A83" s="304"/>
      <c r="B83" s="303"/>
      <c r="C83" s="303"/>
      <c r="D83" s="303"/>
      <c r="E83" s="302"/>
      <c r="F83" s="302"/>
      <c r="G83" s="301"/>
      <c r="H83" s="300"/>
      <c r="I83" s="299"/>
      <c r="J83" s="299"/>
      <c r="K83" s="298"/>
      <c r="L83" s="297" t="s">
        <v>247</v>
      </c>
      <c r="M83" s="295"/>
      <c r="N83" s="295"/>
      <c r="O83" s="296"/>
      <c r="P83" s="296"/>
      <c r="Q83" s="295"/>
      <c r="R83" s="663">
        <v>5357000</v>
      </c>
      <c r="S83" s="663"/>
      <c r="T83" s="294" t="s">
        <v>173</v>
      </c>
      <c r="U83" s="294" t="s">
        <v>8</v>
      </c>
      <c r="V83" s="294">
        <v>1</v>
      </c>
      <c r="W83" s="294" t="s">
        <v>87</v>
      </c>
      <c r="X83" s="294" t="s">
        <v>3</v>
      </c>
      <c r="Y83" s="293">
        <f t="shared" si="3"/>
        <v>5357</v>
      </c>
    </row>
    <row r="84" spans="1:27" ht="24.95" customHeight="1" x14ac:dyDescent="0.3">
      <c r="A84" s="304"/>
      <c r="B84" s="303"/>
      <c r="C84" s="303"/>
      <c r="D84" s="303"/>
      <c r="E84" s="302"/>
      <c r="F84" s="302"/>
      <c r="G84" s="301"/>
      <c r="H84" s="351"/>
      <c r="I84" s="350"/>
      <c r="J84" s="350"/>
      <c r="K84" s="298"/>
      <c r="L84" s="297" t="s">
        <v>246</v>
      </c>
      <c r="M84" s="295"/>
      <c r="N84" s="295"/>
      <c r="O84" s="296"/>
      <c r="P84" s="296"/>
      <c r="Q84" s="295"/>
      <c r="R84" s="663">
        <v>16000000</v>
      </c>
      <c r="S84" s="663"/>
      <c r="T84" s="294" t="s">
        <v>173</v>
      </c>
      <c r="U84" s="294" t="s">
        <v>8</v>
      </c>
      <c r="V84" s="294">
        <v>1</v>
      </c>
      <c r="W84" s="294" t="s">
        <v>87</v>
      </c>
      <c r="X84" s="294" t="s">
        <v>3</v>
      </c>
      <c r="Y84" s="293">
        <f t="shared" si="3"/>
        <v>16000</v>
      </c>
    </row>
    <row r="85" spans="1:27" ht="24.95" customHeight="1" x14ac:dyDescent="0.3">
      <c r="A85" s="304"/>
      <c r="B85" s="303"/>
      <c r="C85" s="303"/>
      <c r="D85" s="303"/>
      <c r="E85" s="302"/>
      <c r="F85" s="302"/>
      <c r="G85" s="301"/>
      <c r="H85" s="351"/>
      <c r="I85" s="350"/>
      <c r="J85" s="350"/>
      <c r="K85" s="298"/>
      <c r="L85" s="297" t="s">
        <v>245</v>
      </c>
      <c r="M85" s="295"/>
      <c r="N85" s="295"/>
      <c r="O85" s="296"/>
      <c r="P85" s="296"/>
      <c r="Q85" s="295"/>
      <c r="R85" s="663">
        <v>14624000</v>
      </c>
      <c r="S85" s="663"/>
      <c r="T85" s="294" t="s">
        <v>173</v>
      </c>
      <c r="U85" s="294" t="s">
        <v>8</v>
      </c>
      <c r="V85" s="294">
        <v>1</v>
      </c>
      <c r="W85" s="294" t="s">
        <v>87</v>
      </c>
      <c r="X85" s="294" t="s">
        <v>3</v>
      </c>
      <c r="Y85" s="293">
        <f t="shared" si="3"/>
        <v>14624</v>
      </c>
    </row>
    <row r="86" spans="1:27" ht="24.95" customHeight="1" x14ac:dyDescent="0.3">
      <c r="A86" s="304"/>
      <c r="B86" s="303"/>
      <c r="C86" s="303"/>
      <c r="D86" s="303"/>
      <c r="E86" s="317" t="s">
        <v>182</v>
      </c>
      <c r="F86" s="317" t="s">
        <v>214</v>
      </c>
      <c r="G86" s="329" t="s">
        <v>213</v>
      </c>
      <c r="H86" s="314"/>
      <c r="I86" s="313">
        <v>188500</v>
      </c>
      <c r="J86" s="313"/>
      <c r="K86" s="312">
        <v>188500</v>
      </c>
      <c r="L86" s="370" t="s">
        <v>91</v>
      </c>
      <c r="M86" s="310"/>
      <c r="N86" s="310"/>
      <c r="O86" s="310"/>
      <c r="P86" s="310"/>
      <c r="Q86" s="310"/>
      <c r="R86" s="310"/>
      <c r="S86" s="310"/>
      <c r="T86" s="310"/>
      <c r="U86" s="310"/>
      <c r="V86" s="310"/>
      <c r="W86" s="310"/>
      <c r="X86" s="310"/>
      <c r="Y86" s="309">
        <f>SUM(Y87:Y90)</f>
        <v>188500</v>
      </c>
    </row>
    <row r="87" spans="1:27" ht="24.95" customHeight="1" x14ac:dyDescent="0.3">
      <c r="A87" s="304"/>
      <c r="B87" s="303"/>
      <c r="C87" s="303"/>
      <c r="D87" s="303"/>
      <c r="E87" s="302"/>
      <c r="F87" s="302"/>
      <c r="G87" s="301"/>
      <c r="H87" s="300"/>
      <c r="I87" s="299"/>
      <c r="J87" s="299"/>
      <c r="K87" s="298"/>
      <c r="L87" s="297" t="s">
        <v>244</v>
      </c>
      <c r="M87" s="295"/>
      <c r="N87" s="295"/>
      <c r="O87" s="296"/>
      <c r="P87" s="296"/>
      <c r="Q87" s="295"/>
      <c r="R87" s="663">
        <v>140000000</v>
      </c>
      <c r="S87" s="663"/>
      <c r="T87" s="294" t="s">
        <v>173</v>
      </c>
      <c r="U87" s="294" t="s">
        <v>8</v>
      </c>
      <c r="V87" s="294">
        <v>1</v>
      </c>
      <c r="W87" s="294" t="s">
        <v>87</v>
      </c>
      <c r="X87" s="294" t="s">
        <v>3</v>
      </c>
      <c r="Y87" s="293">
        <f>INT(R87*V87/1000)</f>
        <v>140000</v>
      </c>
    </row>
    <row r="88" spans="1:27" ht="24.95" customHeight="1" x14ac:dyDescent="0.3">
      <c r="A88" s="304"/>
      <c r="B88" s="303"/>
      <c r="C88" s="303"/>
      <c r="D88" s="303"/>
      <c r="E88" s="302"/>
      <c r="F88" s="302"/>
      <c r="G88" s="301"/>
      <c r="H88" s="300"/>
      <c r="I88" s="299"/>
      <c r="J88" s="299"/>
      <c r="K88" s="298"/>
      <c r="L88" s="297" t="s">
        <v>243</v>
      </c>
      <c r="M88" s="295"/>
      <c r="N88" s="295"/>
      <c r="O88" s="296"/>
      <c r="P88" s="296"/>
      <c r="Q88" s="295"/>
      <c r="R88" s="663">
        <v>26500000</v>
      </c>
      <c r="S88" s="663"/>
      <c r="T88" s="294" t="s">
        <v>173</v>
      </c>
      <c r="U88" s="294" t="s">
        <v>8</v>
      </c>
      <c r="V88" s="294">
        <v>1</v>
      </c>
      <c r="W88" s="294" t="s">
        <v>87</v>
      </c>
      <c r="X88" s="294" t="s">
        <v>3</v>
      </c>
      <c r="Y88" s="293">
        <f>INT(R88*V88/1000)</f>
        <v>26500</v>
      </c>
    </row>
    <row r="89" spans="1:27" ht="24.95" customHeight="1" x14ac:dyDescent="0.3">
      <c r="A89" s="304"/>
      <c r="B89" s="303"/>
      <c r="C89" s="303"/>
      <c r="D89" s="303"/>
      <c r="E89" s="302"/>
      <c r="F89" s="302"/>
      <c r="G89" s="301"/>
      <c r="H89" s="300"/>
      <c r="I89" s="299"/>
      <c r="J89" s="299"/>
      <c r="K89" s="298"/>
      <c r="L89" s="297" t="s">
        <v>242</v>
      </c>
      <c r="M89" s="295"/>
      <c r="N89" s="295"/>
      <c r="O89" s="296"/>
      <c r="P89" s="296"/>
      <c r="Q89" s="295"/>
      <c r="R89" s="663">
        <v>4000000</v>
      </c>
      <c r="S89" s="663"/>
      <c r="T89" s="294" t="s">
        <v>173</v>
      </c>
      <c r="U89" s="294" t="s">
        <v>8</v>
      </c>
      <c r="V89" s="294">
        <v>1</v>
      </c>
      <c r="W89" s="294" t="s">
        <v>87</v>
      </c>
      <c r="X89" s="294" t="s">
        <v>3</v>
      </c>
      <c r="Y89" s="293">
        <f>INT(R89*V89/1000)</f>
        <v>4000</v>
      </c>
    </row>
    <row r="90" spans="1:27" ht="24.95" customHeight="1" x14ac:dyDescent="0.3">
      <c r="A90" s="304"/>
      <c r="B90" s="303"/>
      <c r="C90" s="303"/>
      <c r="D90" s="303"/>
      <c r="E90" s="302"/>
      <c r="F90" s="302"/>
      <c r="G90" s="301"/>
      <c r="H90" s="351"/>
      <c r="I90" s="350"/>
      <c r="J90" s="350"/>
      <c r="K90" s="298"/>
      <c r="L90" s="297" t="s">
        <v>241</v>
      </c>
      <c r="M90" s="295"/>
      <c r="N90" s="295"/>
      <c r="O90" s="296"/>
      <c r="P90" s="296"/>
      <c r="Q90" s="295"/>
      <c r="R90" s="663">
        <v>18000000</v>
      </c>
      <c r="S90" s="663"/>
      <c r="T90" s="294" t="s">
        <v>173</v>
      </c>
      <c r="U90" s="294" t="s">
        <v>8</v>
      </c>
      <c r="V90" s="294">
        <v>1</v>
      </c>
      <c r="W90" s="294" t="s">
        <v>87</v>
      </c>
      <c r="X90" s="294" t="s">
        <v>3</v>
      </c>
      <c r="Y90" s="293">
        <f>INT(R90*V90/1000)</f>
        <v>18000</v>
      </c>
    </row>
    <row r="91" spans="1:27" ht="24.95" customHeight="1" x14ac:dyDescent="0.3">
      <c r="A91" s="359"/>
      <c r="B91" s="348"/>
      <c r="C91" s="348"/>
      <c r="D91" s="348"/>
      <c r="E91" s="327"/>
      <c r="F91" s="327"/>
      <c r="G91" s="324"/>
      <c r="H91" s="323"/>
      <c r="I91" s="322"/>
      <c r="J91" s="322"/>
      <c r="K91" s="321"/>
      <c r="L91" s="320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8"/>
    </row>
    <row r="92" spans="1:27" ht="24.95" customHeight="1" x14ac:dyDescent="0.3">
      <c r="A92" s="358"/>
      <c r="B92" s="338"/>
      <c r="C92" s="338"/>
      <c r="D92" s="338"/>
      <c r="E92" s="317" t="s">
        <v>182</v>
      </c>
      <c r="F92" s="316">
        <v>301</v>
      </c>
      <c r="G92" s="329" t="s">
        <v>240</v>
      </c>
      <c r="H92" s="314"/>
      <c r="I92" s="313">
        <v>49700</v>
      </c>
      <c r="J92" s="313"/>
      <c r="K92" s="312">
        <v>49700</v>
      </c>
      <c r="L92" s="370" t="s">
        <v>91</v>
      </c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310"/>
      <c r="Y92" s="309">
        <f>SUM(Y93)</f>
        <v>49700</v>
      </c>
    </row>
    <row r="93" spans="1:27" ht="24.95" customHeight="1" x14ac:dyDescent="0.3">
      <c r="A93" s="304"/>
      <c r="B93" s="303"/>
      <c r="C93" s="303"/>
      <c r="D93" s="303"/>
      <c r="E93" s="352"/>
      <c r="F93" s="352"/>
      <c r="G93" s="301"/>
      <c r="H93" s="300"/>
      <c r="I93" s="299"/>
      <c r="J93" s="299"/>
      <c r="K93" s="298"/>
      <c r="L93" s="297" t="s">
        <v>239</v>
      </c>
      <c r="M93" s="295"/>
      <c r="N93" s="295"/>
      <c r="O93" s="296"/>
      <c r="P93" s="296"/>
      <c r="Q93" s="295"/>
      <c r="R93" s="663">
        <v>49700000</v>
      </c>
      <c r="S93" s="663"/>
      <c r="T93" s="294" t="s">
        <v>173</v>
      </c>
      <c r="U93" s="294" t="s">
        <v>8</v>
      </c>
      <c r="V93" s="294">
        <v>1</v>
      </c>
      <c r="W93" s="294" t="s">
        <v>87</v>
      </c>
      <c r="X93" s="294" t="s">
        <v>3</v>
      </c>
      <c r="Y93" s="293">
        <f>INT(R93*V93/1000)</f>
        <v>49700</v>
      </c>
    </row>
    <row r="94" spans="1:27" s="1" customFormat="1" ht="24.95" customHeight="1" x14ac:dyDescent="0.3">
      <c r="A94" s="441"/>
      <c r="B94" s="440"/>
      <c r="C94" s="439"/>
      <c r="D94" s="438"/>
      <c r="E94" s="437" t="s">
        <v>238</v>
      </c>
      <c r="F94" s="436">
        <v>4</v>
      </c>
      <c r="G94" s="435" t="s">
        <v>237</v>
      </c>
      <c r="H94" s="434"/>
      <c r="I94" s="313">
        <v>15896</v>
      </c>
      <c r="J94" s="433"/>
      <c r="K94" s="432">
        <v>15896</v>
      </c>
      <c r="L94" s="431" t="s">
        <v>91</v>
      </c>
      <c r="M94" s="429"/>
      <c r="N94" s="429"/>
      <c r="O94" s="429"/>
      <c r="P94" s="429"/>
      <c r="Q94" s="429"/>
      <c r="R94" s="429"/>
      <c r="S94" s="429"/>
      <c r="T94" s="429"/>
      <c r="U94" s="429"/>
      <c r="V94" s="429"/>
      <c r="W94" s="430"/>
      <c r="X94" s="429"/>
      <c r="Y94" s="428">
        <f>SUM(Y95:Y98)</f>
        <v>15896</v>
      </c>
      <c r="Z94" s="427"/>
      <c r="AA94" s="427"/>
    </row>
    <row r="95" spans="1:27" ht="24.95" customHeight="1" x14ac:dyDescent="0.3">
      <c r="A95" s="304"/>
      <c r="B95" s="303"/>
      <c r="C95" s="303"/>
      <c r="D95" s="303"/>
      <c r="E95" s="302"/>
      <c r="F95" s="302"/>
      <c r="G95" s="301"/>
      <c r="H95" s="300"/>
      <c r="I95" s="299"/>
      <c r="J95" s="299"/>
      <c r="K95" s="298"/>
      <c r="L95" s="356" t="s">
        <v>236</v>
      </c>
      <c r="M95" s="305"/>
      <c r="N95" s="305"/>
      <c r="O95" s="306"/>
      <c r="P95" s="306"/>
      <c r="Q95" s="305"/>
      <c r="R95" s="668">
        <v>645950</v>
      </c>
      <c r="S95" s="668"/>
      <c r="T95" s="326" t="s">
        <v>173</v>
      </c>
      <c r="U95" s="326" t="s">
        <v>8</v>
      </c>
      <c r="V95" s="326">
        <v>1</v>
      </c>
      <c r="W95" s="326" t="s">
        <v>87</v>
      </c>
      <c r="X95" s="326" t="s">
        <v>3</v>
      </c>
      <c r="Y95" s="325">
        <f>INT(R95*V95/1000)+1</f>
        <v>646</v>
      </c>
    </row>
    <row r="96" spans="1:27" ht="24.95" customHeight="1" x14ac:dyDescent="0.3">
      <c r="A96" s="304"/>
      <c r="B96" s="303"/>
      <c r="C96" s="303"/>
      <c r="D96" s="303"/>
      <c r="E96" s="302"/>
      <c r="F96" s="302"/>
      <c r="G96" s="301"/>
      <c r="H96" s="300"/>
      <c r="I96" s="299"/>
      <c r="J96" s="299"/>
      <c r="K96" s="298"/>
      <c r="L96" s="297" t="s">
        <v>235</v>
      </c>
      <c r="M96" s="295"/>
      <c r="N96" s="295"/>
      <c r="O96" s="296"/>
      <c r="P96" s="296"/>
      <c r="Q96" s="295"/>
      <c r="R96" s="663">
        <v>4750000</v>
      </c>
      <c r="S96" s="663"/>
      <c r="T96" s="294" t="s">
        <v>173</v>
      </c>
      <c r="U96" s="294" t="s">
        <v>8</v>
      </c>
      <c r="V96" s="294">
        <v>1</v>
      </c>
      <c r="W96" s="294" t="s">
        <v>87</v>
      </c>
      <c r="X96" s="294" t="s">
        <v>3</v>
      </c>
      <c r="Y96" s="293">
        <f>INT(R96*V96/1000)</f>
        <v>4750</v>
      </c>
    </row>
    <row r="97" spans="1:27" ht="24.95" customHeight="1" x14ac:dyDescent="0.3">
      <c r="A97" s="304"/>
      <c r="B97" s="303"/>
      <c r="C97" s="303"/>
      <c r="D97" s="303"/>
      <c r="E97" s="302"/>
      <c r="F97" s="302"/>
      <c r="G97" s="301"/>
      <c r="H97" s="300"/>
      <c r="I97" s="299"/>
      <c r="J97" s="299"/>
      <c r="K97" s="298"/>
      <c r="L97" s="297" t="s">
        <v>234</v>
      </c>
      <c r="M97" s="295"/>
      <c r="N97" s="295"/>
      <c r="O97" s="296"/>
      <c r="P97" s="296"/>
      <c r="Q97" s="295"/>
      <c r="R97" s="663">
        <v>7000000</v>
      </c>
      <c r="S97" s="663"/>
      <c r="T97" s="294" t="s">
        <v>173</v>
      </c>
      <c r="U97" s="294" t="s">
        <v>8</v>
      </c>
      <c r="V97" s="294">
        <v>1</v>
      </c>
      <c r="W97" s="294" t="s">
        <v>87</v>
      </c>
      <c r="X97" s="294" t="s">
        <v>3</v>
      </c>
      <c r="Y97" s="293">
        <f>INT(R97*V97/1000)</f>
        <v>7000</v>
      </c>
    </row>
    <row r="98" spans="1:27" ht="24.95" customHeight="1" x14ac:dyDescent="0.3">
      <c r="A98" s="304"/>
      <c r="B98" s="303"/>
      <c r="C98" s="303"/>
      <c r="D98" s="303"/>
      <c r="E98" s="302"/>
      <c r="F98" s="302"/>
      <c r="G98" s="301"/>
      <c r="H98" s="351"/>
      <c r="I98" s="350"/>
      <c r="J98" s="350"/>
      <c r="K98" s="298"/>
      <c r="L98" s="297" t="s">
        <v>233</v>
      </c>
      <c r="M98" s="295"/>
      <c r="N98" s="295"/>
      <c r="O98" s="296"/>
      <c r="P98" s="296"/>
      <c r="Q98" s="295"/>
      <c r="R98" s="663">
        <v>3500000</v>
      </c>
      <c r="S98" s="663"/>
      <c r="T98" s="294" t="s">
        <v>173</v>
      </c>
      <c r="U98" s="294" t="s">
        <v>8</v>
      </c>
      <c r="V98" s="294">
        <v>1</v>
      </c>
      <c r="W98" s="294" t="s">
        <v>87</v>
      </c>
      <c r="X98" s="294" t="s">
        <v>3</v>
      </c>
      <c r="Y98" s="293">
        <f>INT(R98*V98/1000)</f>
        <v>3500</v>
      </c>
    </row>
    <row r="99" spans="1:27" ht="24.95" customHeight="1" x14ac:dyDescent="0.3">
      <c r="A99" s="304"/>
      <c r="B99" s="303"/>
      <c r="C99" s="303" t="s">
        <v>2</v>
      </c>
      <c r="D99" s="664" t="s">
        <v>232</v>
      </c>
      <c r="E99" s="661"/>
      <c r="F99" s="661"/>
      <c r="G99" s="662"/>
      <c r="H99" s="344"/>
      <c r="I99" s="343">
        <v>112860</v>
      </c>
      <c r="J99" s="343">
        <v>91160</v>
      </c>
      <c r="K99" s="342">
        <v>21700</v>
      </c>
      <c r="L99" s="426" t="s">
        <v>2</v>
      </c>
      <c r="M99" s="425"/>
      <c r="N99" s="425"/>
      <c r="O99" s="425"/>
      <c r="P99" s="425"/>
      <c r="Q99" s="425"/>
      <c r="R99" s="425"/>
      <c r="S99" s="425"/>
      <c r="T99" s="425"/>
      <c r="U99" s="425"/>
      <c r="V99" s="425"/>
      <c r="W99" s="425"/>
      <c r="X99" s="425"/>
      <c r="Y99" s="339"/>
    </row>
    <row r="100" spans="1:27" ht="24.95" customHeight="1" x14ac:dyDescent="0.3">
      <c r="A100" s="304"/>
      <c r="B100" s="303"/>
      <c r="C100" s="303"/>
      <c r="D100" s="338" t="s">
        <v>2</v>
      </c>
      <c r="E100" s="317" t="s">
        <v>184</v>
      </c>
      <c r="F100" s="317" t="s">
        <v>132</v>
      </c>
      <c r="G100" s="337" t="s">
        <v>183</v>
      </c>
      <c r="H100" s="395"/>
      <c r="I100" s="343">
        <v>112860</v>
      </c>
      <c r="J100" s="343">
        <v>91160</v>
      </c>
      <c r="K100" s="334">
        <v>21700</v>
      </c>
      <c r="L100" s="333" t="s">
        <v>2</v>
      </c>
      <c r="M100" s="332"/>
      <c r="N100" s="332"/>
      <c r="O100" s="332"/>
      <c r="P100" s="332"/>
      <c r="Q100" s="332"/>
      <c r="R100" s="332"/>
      <c r="S100" s="332"/>
      <c r="T100" s="332"/>
      <c r="U100" s="332"/>
      <c r="V100" s="332"/>
      <c r="W100" s="332"/>
      <c r="X100" s="332"/>
      <c r="Y100" s="331"/>
    </row>
    <row r="101" spans="1:27" ht="24.95" customHeight="1" x14ac:dyDescent="0.3">
      <c r="A101" s="304"/>
      <c r="B101" s="303"/>
      <c r="C101" s="303"/>
      <c r="D101" s="303"/>
      <c r="E101" s="317" t="s">
        <v>182</v>
      </c>
      <c r="F101" s="317" t="s">
        <v>201</v>
      </c>
      <c r="G101" s="329" t="s">
        <v>200</v>
      </c>
      <c r="H101" s="314"/>
      <c r="I101" s="313">
        <v>22760</v>
      </c>
      <c r="J101" s="313">
        <v>13260</v>
      </c>
      <c r="K101" s="312">
        <v>9500</v>
      </c>
      <c r="L101" s="370" t="s">
        <v>91</v>
      </c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310"/>
      <c r="X101" s="310"/>
      <c r="Y101" s="309">
        <f>SUM(Y102:Y103)</f>
        <v>9500</v>
      </c>
    </row>
    <row r="102" spans="1:27" ht="24.95" customHeight="1" x14ac:dyDescent="0.3">
      <c r="A102" s="304"/>
      <c r="B102" s="303"/>
      <c r="C102" s="303"/>
      <c r="D102" s="303"/>
      <c r="E102" s="302"/>
      <c r="F102" s="302"/>
      <c r="G102" s="301"/>
      <c r="H102" s="300"/>
      <c r="I102" s="299"/>
      <c r="J102" s="299"/>
      <c r="K102" s="298"/>
      <c r="L102" s="297" t="s">
        <v>223</v>
      </c>
      <c r="M102" s="295"/>
      <c r="N102" s="295"/>
      <c r="O102" s="295"/>
      <c r="P102" s="672">
        <v>50000</v>
      </c>
      <c r="Q102" s="672"/>
      <c r="R102" s="294" t="s">
        <v>88</v>
      </c>
      <c r="S102" s="424">
        <v>48</v>
      </c>
      <c r="T102" s="294" t="s">
        <v>136</v>
      </c>
      <c r="U102" s="294" t="s">
        <v>88</v>
      </c>
      <c r="V102" s="296">
        <v>4</v>
      </c>
      <c r="W102" s="295" t="s">
        <v>116</v>
      </c>
      <c r="X102" s="294" t="s">
        <v>86</v>
      </c>
      <c r="Y102" s="293">
        <f>INT(P102*S102*V102/1000)-100</f>
        <v>9500</v>
      </c>
    </row>
    <row r="103" spans="1:27" ht="24.95" customHeight="1" x14ac:dyDescent="0.3">
      <c r="A103" s="304"/>
      <c r="B103" s="303"/>
      <c r="C103" s="303"/>
      <c r="D103" s="303"/>
      <c r="E103" s="327"/>
      <c r="F103" s="327"/>
      <c r="G103" s="324"/>
      <c r="H103" s="346"/>
      <c r="I103" s="345"/>
      <c r="J103" s="345"/>
      <c r="K103" s="321"/>
      <c r="L103" s="320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8"/>
    </row>
    <row r="104" spans="1:27" ht="24.95" customHeight="1" x14ac:dyDescent="0.3">
      <c r="A104" s="304"/>
      <c r="B104" s="303"/>
      <c r="C104" s="303"/>
      <c r="D104" s="303"/>
      <c r="E104" s="317" t="s">
        <v>182</v>
      </c>
      <c r="F104" s="317" t="s">
        <v>176</v>
      </c>
      <c r="G104" s="423" t="s">
        <v>175</v>
      </c>
      <c r="H104" s="422"/>
      <c r="I104" s="313">
        <v>7100</v>
      </c>
      <c r="J104" s="421">
        <v>900</v>
      </c>
      <c r="K104" s="354">
        <v>6200</v>
      </c>
      <c r="L104" s="420" t="s">
        <v>91</v>
      </c>
      <c r="M104" s="353"/>
      <c r="N104" s="353"/>
      <c r="O104" s="353"/>
      <c r="P104" s="353"/>
      <c r="Q104" s="353"/>
      <c r="R104" s="353"/>
      <c r="S104" s="353"/>
      <c r="T104" s="353"/>
      <c r="U104" s="353"/>
      <c r="V104" s="353"/>
      <c r="W104" s="353"/>
      <c r="X104" s="353"/>
      <c r="Y104" s="419">
        <f>SUM(Y105:Y106)</f>
        <v>6200</v>
      </c>
    </row>
    <row r="105" spans="1:27" ht="24.95" customHeight="1" x14ac:dyDescent="0.3">
      <c r="A105" s="304"/>
      <c r="B105" s="303"/>
      <c r="C105" s="303"/>
      <c r="D105" s="303"/>
      <c r="E105" s="302"/>
      <c r="F105" s="302"/>
      <c r="G105" s="301"/>
      <c r="H105" s="300"/>
      <c r="I105" s="299"/>
      <c r="J105" s="299"/>
      <c r="K105" s="298"/>
      <c r="L105" s="297" t="s">
        <v>231</v>
      </c>
      <c r="M105" s="295"/>
      <c r="N105" s="295"/>
      <c r="O105" s="295"/>
      <c r="P105" s="672">
        <v>3100000</v>
      </c>
      <c r="Q105" s="672"/>
      <c r="R105" s="294" t="s">
        <v>88</v>
      </c>
      <c r="S105" s="296"/>
      <c r="T105" s="294"/>
      <c r="U105" s="294"/>
      <c r="V105" s="296">
        <v>2</v>
      </c>
      <c r="W105" s="295" t="s">
        <v>87</v>
      </c>
      <c r="X105" s="294" t="s">
        <v>86</v>
      </c>
      <c r="Y105" s="293">
        <f>INT(P105*V105/1000)</f>
        <v>6200</v>
      </c>
    </row>
    <row r="106" spans="1:27" ht="24.95" customHeight="1" x14ac:dyDescent="0.3">
      <c r="A106" s="304"/>
      <c r="B106" s="303"/>
      <c r="C106" s="303"/>
      <c r="D106" s="303"/>
      <c r="E106" s="302"/>
      <c r="F106" s="302"/>
      <c r="G106" s="324"/>
      <c r="H106" s="323"/>
      <c r="I106" s="322"/>
      <c r="J106" s="322"/>
      <c r="K106" s="321"/>
      <c r="L106" s="320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8"/>
    </row>
    <row r="107" spans="1:27" ht="24.95" customHeight="1" x14ac:dyDescent="0.3">
      <c r="A107" s="304"/>
      <c r="B107" s="303"/>
      <c r="C107" s="303"/>
      <c r="D107" s="303"/>
      <c r="E107" s="317" t="s">
        <v>182</v>
      </c>
      <c r="F107" s="317" t="s">
        <v>139</v>
      </c>
      <c r="G107" s="329" t="s">
        <v>138</v>
      </c>
      <c r="H107" s="314"/>
      <c r="I107" s="313">
        <v>70000</v>
      </c>
      <c r="J107" s="313">
        <v>64000</v>
      </c>
      <c r="K107" s="312">
        <v>6000</v>
      </c>
      <c r="L107" s="370" t="s">
        <v>91</v>
      </c>
      <c r="M107" s="310"/>
      <c r="N107" s="310"/>
      <c r="O107" s="310"/>
      <c r="P107" s="310"/>
      <c r="Q107" s="310"/>
      <c r="R107" s="310"/>
      <c r="S107" s="310"/>
      <c r="T107" s="310"/>
      <c r="U107" s="310"/>
      <c r="V107" s="310"/>
      <c r="W107" s="310"/>
      <c r="X107" s="310"/>
      <c r="Y107" s="309">
        <f>SUM(Y108:Y109)</f>
        <v>6000</v>
      </c>
    </row>
    <row r="108" spans="1:27" ht="24.95" customHeight="1" x14ac:dyDescent="0.3">
      <c r="A108" s="304"/>
      <c r="B108" s="303"/>
      <c r="C108" s="303"/>
      <c r="D108" s="303"/>
      <c r="E108" s="302"/>
      <c r="F108" s="302"/>
      <c r="G108" s="301"/>
      <c r="H108" s="300"/>
      <c r="I108" s="299"/>
      <c r="J108" s="299"/>
      <c r="K108" s="298"/>
      <c r="L108" s="375" t="s">
        <v>230</v>
      </c>
      <c r="M108" s="373"/>
      <c r="N108" s="373"/>
      <c r="O108" s="373"/>
      <c r="P108" s="673">
        <v>300000</v>
      </c>
      <c r="Q108" s="673"/>
      <c r="R108" s="372" t="s">
        <v>88</v>
      </c>
      <c r="S108" s="374">
        <v>2</v>
      </c>
      <c r="T108" s="372" t="s">
        <v>136</v>
      </c>
      <c r="U108" s="372" t="s">
        <v>88</v>
      </c>
      <c r="V108" s="374">
        <v>10</v>
      </c>
      <c r="W108" s="373" t="s">
        <v>120</v>
      </c>
      <c r="X108" s="372" t="s">
        <v>86</v>
      </c>
      <c r="Y108" s="371">
        <f>INT(P108*S108*V108/1000)</f>
        <v>6000</v>
      </c>
      <c r="Z108" s="269" t="s">
        <v>229</v>
      </c>
    </row>
    <row r="109" spans="1:27" ht="24.95" customHeight="1" x14ac:dyDescent="0.3">
      <c r="A109" s="304"/>
      <c r="B109" s="303"/>
      <c r="C109" s="303"/>
      <c r="D109" s="348"/>
      <c r="E109" s="327"/>
      <c r="F109" s="327"/>
      <c r="G109" s="324"/>
      <c r="H109" s="323"/>
      <c r="I109" s="322"/>
      <c r="J109" s="322"/>
      <c r="K109" s="321"/>
      <c r="L109" s="320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8"/>
    </row>
    <row r="110" spans="1:27" ht="24.95" customHeight="1" x14ac:dyDescent="0.3">
      <c r="A110" s="304"/>
      <c r="B110" s="303"/>
      <c r="C110" s="303" t="s">
        <v>2</v>
      </c>
      <c r="D110" s="664" t="s">
        <v>228</v>
      </c>
      <c r="E110" s="661"/>
      <c r="F110" s="661"/>
      <c r="G110" s="662"/>
      <c r="H110" s="344"/>
      <c r="I110" s="343">
        <v>317931</v>
      </c>
      <c r="J110" s="343">
        <v>185231</v>
      </c>
      <c r="K110" s="418">
        <v>132700</v>
      </c>
      <c r="L110" s="333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2"/>
      <c r="X110" s="332"/>
      <c r="Y110" s="331"/>
    </row>
    <row r="111" spans="1:27" ht="24.95" customHeight="1" x14ac:dyDescent="0.3">
      <c r="A111" s="304"/>
      <c r="B111" s="303"/>
      <c r="C111" s="303"/>
      <c r="D111" s="338" t="s">
        <v>2</v>
      </c>
      <c r="E111" s="317" t="s">
        <v>184</v>
      </c>
      <c r="F111" s="317" t="s">
        <v>132</v>
      </c>
      <c r="G111" s="337" t="s">
        <v>183</v>
      </c>
      <c r="H111" s="395"/>
      <c r="I111" s="343">
        <v>317931</v>
      </c>
      <c r="J111" s="343">
        <v>185231</v>
      </c>
      <c r="K111" s="334">
        <v>132700</v>
      </c>
      <c r="L111" s="333" t="s">
        <v>2</v>
      </c>
      <c r="M111" s="332"/>
      <c r="N111" s="332"/>
      <c r="O111" s="332"/>
      <c r="P111" s="332"/>
      <c r="Q111" s="332"/>
      <c r="R111" s="332"/>
      <c r="S111" s="332"/>
      <c r="T111" s="332"/>
      <c r="U111" s="332"/>
      <c r="V111" s="332"/>
      <c r="W111" s="332"/>
      <c r="X111" s="332"/>
      <c r="Y111" s="331"/>
      <c r="Z111" s="269">
        <f>275000*0.38</f>
        <v>104500</v>
      </c>
    </row>
    <row r="112" spans="1:27" ht="24.95" customHeight="1" x14ac:dyDescent="0.3">
      <c r="A112" s="304"/>
      <c r="B112" s="303"/>
      <c r="C112" s="303"/>
      <c r="D112" s="303"/>
      <c r="E112" s="317" t="s">
        <v>182</v>
      </c>
      <c r="F112" s="317" t="s">
        <v>227</v>
      </c>
      <c r="G112" s="329" t="s">
        <v>226</v>
      </c>
      <c r="H112" s="407"/>
      <c r="I112" s="313">
        <v>69381</v>
      </c>
      <c r="J112" s="313">
        <v>60631</v>
      </c>
      <c r="K112" s="312">
        <v>8750</v>
      </c>
      <c r="L112" s="370" t="s">
        <v>9</v>
      </c>
      <c r="M112" s="310"/>
      <c r="N112" s="310"/>
      <c r="O112" s="310"/>
      <c r="P112" s="310"/>
      <c r="Q112" s="310"/>
      <c r="R112" s="310"/>
      <c r="S112" s="310"/>
      <c r="T112" s="310"/>
      <c r="U112" s="310"/>
      <c r="V112" s="310"/>
      <c r="W112" s="310"/>
      <c r="X112" s="310"/>
      <c r="Y112" s="309">
        <v>8750</v>
      </c>
      <c r="Z112" s="269">
        <v>17000</v>
      </c>
      <c r="AA112" s="259">
        <v>19700</v>
      </c>
    </row>
    <row r="113" spans="1:26" ht="24.95" customHeight="1" x14ac:dyDescent="0.3">
      <c r="A113" s="304"/>
      <c r="B113" s="303"/>
      <c r="C113" s="303"/>
      <c r="D113" s="303"/>
      <c r="E113" s="302"/>
      <c r="F113" s="302"/>
      <c r="G113" s="301"/>
      <c r="H113" s="300"/>
      <c r="I113" s="299"/>
      <c r="J113" s="299"/>
      <c r="K113" s="298"/>
      <c r="L113" s="356" t="s">
        <v>225</v>
      </c>
      <c r="M113" s="305"/>
      <c r="N113" s="305"/>
      <c r="O113" s="305"/>
      <c r="P113" s="305"/>
      <c r="Q113" s="305"/>
      <c r="R113" s="305"/>
      <c r="S113" s="305"/>
      <c r="T113" s="305"/>
      <c r="U113" s="305"/>
      <c r="V113" s="305"/>
      <c r="W113" s="305"/>
      <c r="X113" s="305"/>
      <c r="Y113" s="325"/>
    </row>
    <row r="114" spans="1:26" ht="24.95" customHeight="1" x14ac:dyDescent="0.3">
      <c r="A114" s="304"/>
      <c r="B114" s="303"/>
      <c r="C114" s="303"/>
      <c r="D114" s="303"/>
      <c r="E114" s="302"/>
      <c r="F114" s="302"/>
      <c r="G114" s="301"/>
      <c r="H114" s="351"/>
      <c r="I114" s="350"/>
      <c r="J114" s="350"/>
      <c r="K114" s="298"/>
      <c r="L114" s="366" t="s">
        <v>224</v>
      </c>
      <c r="M114" s="296"/>
      <c r="N114" s="296"/>
      <c r="O114" s="296"/>
      <c r="P114" s="675">
        <v>2959000</v>
      </c>
      <c r="Q114" s="675"/>
      <c r="R114" s="365" t="s">
        <v>8</v>
      </c>
      <c r="S114" s="296">
        <v>2.957080094626563</v>
      </c>
      <c r="T114" s="365" t="s">
        <v>10</v>
      </c>
      <c r="U114" s="365" t="s">
        <v>8</v>
      </c>
      <c r="V114" s="296">
        <v>1</v>
      </c>
      <c r="W114" s="296" t="s">
        <v>222</v>
      </c>
      <c r="X114" s="365" t="s">
        <v>3</v>
      </c>
      <c r="Y114" s="364">
        <f>INT(P114*S114*V114/1000)</f>
        <v>8750</v>
      </c>
      <c r="Z114" s="269">
        <f>Y114-Y112</f>
        <v>0</v>
      </c>
    </row>
    <row r="115" spans="1:26" ht="24.95" customHeight="1" x14ac:dyDescent="0.3">
      <c r="A115" s="304"/>
      <c r="B115" s="303"/>
      <c r="C115" s="303"/>
      <c r="D115" s="303"/>
      <c r="E115" s="317" t="s">
        <v>182</v>
      </c>
      <c r="F115" s="317" t="s">
        <v>201</v>
      </c>
      <c r="G115" s="329" t="s">
        <v>200</v>
      </c>
      <c r="H115" s="407"/>
      <c r="I115" s="313">
        <v>19350</v>
      </c>
      <c r="J115" s="313">
        <v>10500</v>
      </c>
      <c r="K115" s="312">
        <v>8850</v>
      </c>
      <c r="L115" s="370" t="s">
        <v>9</v>
      </c>
      <c r="M115" s="310"/>
      <c r="N115" s="310"/>
      <c r="O115" s="310"/>
      <c r="P115" s="417"/>
      <c r="Q115" s="417"/>
      <c r="R115" s="310"/>
      <c r="S115" s="310"/>
      <c r="T115" s="310"/>
      <c r="U115" s="310"/>
      <c r="V115" s="310"/>
      <c r="W115" s="310"/>
      <c r="X115" s="310"/>
      <c r="Y115" s="309">
        <f>SUM(Y116)</f>
        <v>8850</v>
      </c>
      <c r="Z115" s="269">
        <v>74976</v>
      </c>
    </row>
    <row r="116" spans="1:26" ht="24.95" customHeight="1" x14ac:dyDescent="0.3">
      <c r="A116" s="304"/>
      <c r="B116" s="303"/>
      <c r="C116" s="303"/>
      <c r="D116" s="303"/>
      <c r="E116" s="302"/>
      <c r="F116" s="302"/>
      <c r="G116" s="301"/>
      <c r="H116" s="300"/>
      <c r="I116" s="299"/>
      <c r="J116" s="299"/>
      <c r="K116" s="298"/>
      <c r="L116" s="297" t="s">
        <v>223</v>
      </c>
      <c r="M116" s="295"/>
      <c r="N116" s="295"/>
      <c r="O116" s="295"/>
      <c r="P116" s="672">
        <v>50000</v>
      </c>
      <c r="Q116" s="672"/>
      <c r="R116" s="294" t="s">
        <v>8</v>
      </c>
      <c r="S116" s="416">
        <v>44.25</v>
      </c>
      <c r="T116" s="294" t="s">
        <v>10</v>
      </c>
      <c r="U116" s="294" t="s">
        <v>8</v>
      </c>
      <c r="V116" s="295">
        <v>4</v>
      </c>
      <c r="W116" s="295" t="s">
        <v>222</v>
      </c>
      <c r="X116" s="294" t="s">
        <v>3</v>
      </c>
      <c r="Y116" s="293">
        <f>INT(P116*S116*V116/1000)</f>
        <v>8850</v>
      </c>
      <c r="Z116" s="269">
        <f>Z115-Y115</f>
        <v>66126</v>
      </c>
    </row>
    <row r="117" spans="1:26" ht="24.95" customHeight="1" x14ac:dyDescent="0.3">
      <c r="A117" s="304"/>
      <c r="B117" s="303"/>
      <c r="C117" s="303"/>
      <c r="D117" s="303"/>
      <c r="E117" s="327"/>
      <c r="F117" s="327"/>
      <c r="G117" s="324"/>
      <c r="H117" s="323"/>
      <c r="I117" s="322"/>
      <c r="J117" s="322"/>
      <c r="K117" s="321"/>
      <c r="L117" s="320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8"/>
    </row>
    <row r="118" spans="1:26" ht="24.95" customHeight="1" x14ac:dyDescent="0.3">
      <c r="A118" s="304"/>
      <c r="B118" s="303"/>
      <c r="C118" s="303"/>
      <c r="D118" s="303"/>
      <c r="E118" s="317" t="s">
        <v>182</v>
      </c>
      <c r="F118" s="317" t="s">
        <v>127</v>
      </c>
      <c r="G118" s="329" t="s">
        <v>126</v>
      </c>
      <c r="H118" s="407"/>
      <c r="I118" s="313">
        <v>5900</v>
      </c>
      <c r="J118" s="313">
        <v>5400</v>
      </c>
      <c r="K118" s="312">
        <v>500</v>
      </c>
      <c r="L118" s="370" t="s">
        <v>9</v>
      </c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09">
        <f>Y119</f>
        <v>500</v>
      </c>
      <c r="Z118" s="269">
        <v>36960</v>
      </c>
    </row>
    <row r="119" spans="1:26" ht="24.95" customHeight="1" x14ac:dyDescent="0.3">
      <c r="A119" s="304"/>
      <c r="B119" s="303"/>
      <c r="C119" s="303"/>
      <c r="D119" s="303"/>
      <c r="E119" s="302"/>
      <c r="F119" s="302"/>
      <c r="G119" s="301"/>
      <c r="H119" s="300"/>
      <c r="I119" s="299"/>
      <c r="J119" s="299"/>
      <c r="K119" s="298"/>
      <c r="L119" s="297" t="s">
        <v>221</v>
      </c>
      <c r="M119" s="295"/>
      <c r="N119" s="295"/>
      <c r="O119" s="296"/>
      <c r="P119" s="296"/>
      <c r="Q119" s="663">
        <v>500000</v>
      </c>
      <c r="R119" s="663"/>
      <c r="S119" s="663"/>
      <c r="T119" s="294" t="s">
        <v>173</v>
      </c>
      <c r="U119" s="294" t="s">
        <v>8</v>
      </c>
      <c r="V119" s="294">
        <v>1</v>
      </c>
      <c r="W119" s="294" t="s">
        <v>116</v>
      </c>
      <c r="X119" s="294" t="s">
        <v>3</v>
      </c>
      <c r="Y119" s="293">
        <f>INT(Q119*V119/1000)</f>
        <v>500</v>
      </c>
      <c r="Z119" s="415">
        <f>Z118-Y118</f>
        <v>36460</v>
      </c>
    </row>
    <row r="120" spans="1:26" ht="24.95" customHeight="1" x14ac:dyDescent="0.3">
      <c r="A120" s="359"/>
      <c r="B120" s="348"/>
      <c r="C120" s="348"/>
      <c r="D120" s="348"/>
      <c r="E120" s="327"/>
      <c r="F120" s="327"/>
      <c r="G120" s="324"/>
      <c r="H120" s="346"/>
      <c r="I120" s="345"/>
      <c r="J120" s="345"/>
      <c r="K120" s="321"/>
      <c r="L120" s="320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8"/>
    </row>
    <row r="121" spans="1:26" ht="24.95" customHeight="1" x14ac:dyDescent="0.3">
      <c r="A121" s="358"/>
      <c r="B121" s="338"/>
      <c r="C121" s="338"/>
      <c r="D121" s="338"/>
      <c r="E121" s="317" t="s">
        <v>182</v>
      </c>
      <c r="F121" s="317" t="s">
        <v>124</v>
      </c>
      <c r="G121" s="329" t="s">
        <v>123</v>
      </c>
      <c r="H121" s="407"/>
      <c r="I121" s="313">
        <v>27400</v>
      </c>
      <c r="J121" s="313">
        <v>21000</v>
      </c>
      <c r="K121" s="312">
        <v>6400</v>
      </c>
      <c r="L121" s="370" t="s">
        <v>9</v>
      </c>
      <c r="M121" s="310"/>
      <c r="N121" s="310"/>
      <c r="O121" s="310"/>
      <c r="P121" s="310"/>
      <c r="Q121" s="310"/>
      <c r="R121" s="310"/>
      <c r="S121" s="310"/>
      <c r="T121" s="310"/>
      <c r="U121" s="310"/>
      <c r="V121" s="310"/>
      <c r="W121" s="310"/>
      <c r="X121" s="310"/>
      <c r="Y121" s="414">
        <f>Y122</f>
        <v>6400</v>
      </c>
      <c r="Z121" s="269">
        <v>178200</v>
      </c>
    </row>
    <row r="122" spans="1:26" ht="24.95" customHeight="1" x14ac:dyDescent="0.3">
      <c r="A122" s="304"/>
      <c r="B122" s="303"/>
      <c r="C122" s="303"/>
      <c r="D122" s="303"/>
      <c r="E122" s="302"/>
      <c r="F122" s="302"/>
      <c r="G122" s="301"/>
      <c r="H122" s="300"/>
      <c r="I122" s="299"/>
      <c r="J122" s="299"/>
      <c r="K122" s="298"/>
      <c r="L122" s="297" t="s">
        <v>220</v>
      </c>
      <c r="M122" s="295"/>
      <c r="N122" s="295"/>
      <c r="O122" s="295"/>
      <c r="P122" s="672"/>
      <c r="Q122" s="672"/>
      <c r="R122" s="294"/>
      <c r="S122" s="296"/>
      <c r="T122" s="294"/>
      <c r="U122" s="294"/>
      <c r="V122" s="296"/>
      <c r="W122" s="295"/>
      <c r="X122" s="294"/>
      <c r="Y122" s="325">
        <f>SUM(Y123:Y123)</f>
        <v>6400</v>
      </c>
      <c r="Z122" s="269">
        <f>Z121-Y121</f>
        <v>171800</v>
      </c>
    </row>
    <row r="123" spans="1:26" ht="24.95" customHeight="1" x14ac:dyDescent="0.3">
      <c r="A123" s="304"/>
      <c r="B123" s="303"/>
      <c r="C123" s="303"/>
      <c r="D123" s="303"/>
      <c r="E123" s="302"/>
      <c r="F123" s="302"/>
      <c r="G123" s="301"/>
      <c r="H123" s="381"/>
      <c r="I123" s="380"/>
      <c r="J123" s="380"/>
      <c r="K123" s="298"/>
      <c r="L123" s="366" t="s">
        <v>219</v>
      </c>
      <c r="M123" s="389"/>
      <c r="N123" s="389"/>
      <c r="O123" s="296"/>
      <c r="P123" s="296"/>
      <c r="Q123" s="671">
        <v>640000</v>
      </c>
      <c r="R123" s="671"/>
      <c r="S123" s="671"/>
      <c r="T123" s="294" t="s">
        <v>173</v>
      </c>
      <c r="U123" s="294" t="s">
        <v>8</v>
      </c>
      <c r="V123" s="365">
        <v>10</v>
      </c>
      <c r="W123" s="365" t="s">
        <v>218</v>
      </c>
      <c r="X123" s="365" t="s">
        <v>3</v>
      </c>
      <c r="Y123" s="364">
        <f>INT(Q123*V123/1000)</f>
        <v>6400</v>
      </c>
    </row>
    <row r="124" spans="1:26" ht="24.95" customHeight="1" x14ac:dyDescent="0.3">
      <c r="A124" s="304"/>
      <c r="B124" s="303"/>
      <c r="C124" s="303"/>
      <c r="D124" s="303"/>
      <c r="E124" s="302"/>
      <c r="F124" s="302"/>
      <c r="G124" s="324"/>
      <c r="H124" s="323"/>
      <c r="I124" s="322"/>
      <c r="J124" s="322"/>
      <c r="K124" s="321"/>
      <c r="L124" s="320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8"/>
    </row>
    <row r="125" spans="1:26" ht="24.95" customHeight="1" x14ac:dyDescent="0.3">
      <c r="A125" s="304"/>
      <c r="B125" s="303"/>
      <c r="C125" s="303"/>
      <c r="D125" s="303"/>
      <c r="E125" s="317" t="s">
        <v>182</v>
      </c>
      <c r="F125" s="317" t="s">
        <v>139</v>
      </c>
      <c r="G125" s="329" t="s">
        <v>138</v>
      </c>
      <c r="H125" s="407"/>
      <c r="I125" s="313">
        <v>91200</v>
      </c>
      <c r="J125" s="313">
        <v>30000</v>
      </c>
      <c r="K125" s="312">
        <v>61200</v>
      </c>
      <c r="L125" s="370" t="s">
        <v>9</v>
      </c>
      <c r="M125" s="310"/>
      <c r="N125" s="310"/>
      <c r="O125" s="310"/>
      <c r="P125" s="310"/>
      <c r="Q125" s="310"/>
      <c r="R125" s="310"/>
      <c r="S125" s="310"/>
      <c r="T125" s="310"/>
      <c r="U125" s="310"/>
      <c r="V125" s="310"/>
      <c r="W125" s="310"/>
      <c r="X125" s="310"/>
      <c r="Y125" s="414">
        <f>SUM(Y126:Y128)</f>
        <v>61200</v>
      </c>
      <c r="Z125" s="269">
        <v>274600</v>
      </c>
    </row>
    <row r="126" spans="1:26" ht="24.95" customHeight="1" x14ac:dyDescent="0.3">
      <c r="A126" s="304"/>
      <c r="B126" s="303"/>
      <c r="C126" s="303"/>
      <c r="D126" s="303"/>
      <c r="E126" s="302"/>
      <c r="F126" s="302"/>
      <c r="G126" s="301"/>
      <c r="H126" s="300"/>
      <c r="I126" s="299"/>
      <c r="J126" s="299"/>
      <c r="K126" s="298"/>
      <c r="L126" s="413" t="s">
        <v>217</v>
      </c>
      <c r="M126" s="412"/>
      <c r="N126" s="412"/>
      <c r="O126" s="412"/>
      <c r="P126" s="404"/>
      <c r="Q126" s="677">
        <v>300000</v>
      </c>
      <c r="R126" s="677"/>
      <c r="S126" s="410" t="s">
        <v>11</v>
      </c>
      <c r="T126" s="411">
        <v>5</v>
      </c>
      <c r="U126" s="410" t="s">
        <v>11</v>
      </c>
      <c r="V126" s="409">
        <v>15</v>
      </c>
      <c r="W126" s="409" t="s">
        <v>210</v>
      </c>
      <c r="X126" s="408" t="s">
        <v>12</v>
      </c>
      <c r="Y126" s="399">
        <f>INT(Q126*T126*V126/1000)</f>
        <v>22500</v>
      </c>
      <c r="Z126" s="269">
        <f>Z125-Y125</f>
        <v>213400</v>
      </c>
    </row>
    <row r="127" spans="1:26" ht="24.95" customHeight="1" x14ac:dyDescent="0.3">
      <c r="A127" s="304"/>
      <c r="B127" s="303"/>
      <c r="C127" s="303"/>
      <c r="D127" s="303"/>
      <c r="E127" s="302"/>
      <c r="F127" s="302"/>
      <c r="G127" s="301"/>
      <c r="H127" s="351"/>
      <c r="I127" s="350"/>
      <c r="J127" s="350"/>
      <c r="K127" s="298"/>
      <c r="L127" s="375" t="s">
        <v>216</v>
      </c>
      <c r="M127" s="373"/>
      <c r="N127" s="373"/>
      <c r="O127" s="373"/>
      <c r="P127" s="404"/>
      <c r="Q127" s="676">
        <v>200000</v>
      </c>
      <c r="R127" s="676"/>
      <c r="S127" s="402" t="s">
        <v>11</v>
      </c>
      <c r="T127" s="406">
        <v>12</v>
      </c>
      <c r="U127" s="402" t="s">
        <v>11</v>
      </c>
      <c r="V127" s="401">
        <v>15</v>
      </c>
      <c r="W127" s="401" t="s">
        <v>210</v>
      </c>
      <c r="X127" s="400" t="s">
        <v>12</v>
      </c>
      <c r="Y127" s="399">
        <f>INT(Q127*T127*V127/1000)</f>
        <v>36000</v>
      </c>
    </row>
    <row r="128" spans="1:26" ht="24.95" customHeight="1" x14ac:dyDescent="0.3">
      <c r="A128" s="304"/>
      <c r="B128" s="303"/>
      <c r="C128" s="303"/>
      <c r="D128" s="303"/>
      <c r="E128" s="302"/>
      <c r="F128" s="302"/>
      <c r="G128" s="301"/>
      <c r="H128" s="381"/>
      <c r="I128" s="380"/>
      <c r="J128" s="380"/>
      <c r="K128" s="298"/>
      <c r="L128" s="375" t="s">
        <v>215</v>
      </c>
      <c r="M128" s="373"/>
      <c r="N128" s="373"/>
      <c r="O128" s="373"/>
      <c r="P128" s="404"/>
      <c r="Q128" s="676">
        <v>100000</v>
      </c>
      <c r="R128" s="676"/>
      <c r="S128" s="402" t="s">
        <v>11</v>
      </c>
      <c r="T128" s="403">
        <v>3</v>
      </c>
      <c r="U128" s="402" t="s">
        <v>11</v>
      </c>
      <c r="V128" s="401">
        <v>10</v>
      </c>
      <c r="W128" s="401" t="s">
        <v>210</v>
      </c>
      <c r="X128" s="400" t="s">
        <v>12</v>
      </c>
      <c r="Y128" s="399">
        <f>INT(Q128*T128*V128/1000)-300</f>
        <v>2700</v>
      </c>
    </row>
    <row r="129" spans="1:26" ht="24.95" customHeight="1" x14ac:dyDescent="0.3">
      <c r="A129" s="304"/>
      <c r="B129" s="303"/>
      <c r="C129" s="303"/>
      <c r="D129" s="303"/>
      <c r="E129" s="302"/>
      <c r="F129" s="302"/>
      <c r="G129" s="324"/>
      <c r="H129" s="323"/>
      <c r="I129" s="322"/>
      <c r="J129" s="322"/>
      <c r="K129" s="321"/>
      <c r="L129" s="320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8"/>
    </row>
    <row r="130" spans="1:26" ht="24.95" customHeight="1" x14ac:dyDescent="0.3">
      <c r="A130" s="304"/>
      <c r="B130" s="303"/>
      <c r="C130" s="303"/>
      <c r="D130" s="303"/>
      <c r="E130" s="317" t="s">
        <v>182</v>
      </c>
      <c r="F130" s="317" t="s">
        <v>214</v>
      </c>
      <c r="G130" s="329" t="s">
        <v>213</v>
      </c>
      <c r="H130" s="407"/>
      <c r="I130" s="313">
        <v>97000</v>
      </c>
      <c r="J130" s="313">
        <v>50000</v>
      </c>
      <c r="K130" s="312">
        <v>47000</v>
      </c>
      <c r="L130" s="370" t="s">
        <v>9</v>
      </c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W130" s="310"/>
      <c r="X130" s="310"/>
      <c r="Y130" s="309">
        <f>SUM(Y131:Y132)</f>
        <v>47000</v>
      </c>
    </row>
    <row r="131" spans="1:26" ht="24.95" customHeight="1" x14ac:dyDescent="0.3">
      <c r="A131" s="304"/>
      <c r="B131" s="303"/>
      <c r="C131" s="303"/>
      <c r="D131" s="303"/>
      <c r="E131" s="302"/>
      <c r="F131" s="302"/>
      <c r="G131" s="301"/>
      <c r="H131" s="300"/>
      <c r="I131" s="299"/>
      <c r="J131" s="299"/>
      <c r="K131" s="298"/>
      <c r="L131" s="297" t="s">
        <v>212</v>
      </c>
      <c r="M131" s="295"/>
      <c r="N131" s="295"/>
      <c r="O131" s="295"/>
      <c r="P131" s="404"/>
      <c r="Q131" s="676">
        <v>1000000</v>
      </c>
      <c r="R131" s="676"/>
      <c r="S131" s="402" t="s">
        <v>11</v>
      </c>
      <c r="T131" s="406">
        <v>1</v>
      </c>
      <c r="U131" s="402" t="s">
        <v>11</v>
      </c>
      <c r="V131" s="401">
        <v>2</v>
      </c>
      <c r="W131" s="401" t="s">
        <v>210</v>
      </c>
      <c r="X131" s="400" t="s">
        <v>12</v>
      </c>
      <c r="Y131" s="399">
        <f>INT(Q131*T131*V131/1000)</f>
        <v>2000</v>
      </c>
      <c r="Z131" s="269" t="e">
        <f>9738804-#REF!</f>
        <v>#REF!</v>
      </c>
    </row>
    <row r="132" spans="1:26" s="261" customFormat="1" ht="24.95" customHeight="1" x14ac:dyDescent="0.3">
      <c r="A132" s="304"/>
      <c r="B132" s="303"/>
      <c r="C132" s="303"/>
      <c r="D132" s="303"/>
      <c r="E132" s="302"/>
      <c r="F132" s="302"/>
      <c r="G132" s="405"/>
      <c r="H132" s="351"/>
      <c r="I132" s="350"/>
      <c r="J132" s="350"/>
      <c r="K132" s="298"/>
      <c r="L132" s="297" t="s">
        <v>211</v>
      </c>
      <c r="M132" s="295"/>
      <c r="N132" s="295"/>
      <c r="O132" s="295"/>
      <c r="P132" s="404"/>
      <c r="Q132" s="676">
        <v>3000000</v>
      </c>
      <c r="R132" s="676"/>
      <c r="S132" s="402" t="s">
        <v>11</v>
      </c>
      <c r="T132" s="403">
        <v>1</v>
      </c>
      <c r="U132" s="402" t="s">
        <v>11</v>
      </c>
      <c r="V132" s="401">
        <v>15</v>
      </c>
      <c r="W132" s="401" t="s">
        <v>210</v>
      </c>
      <c r="X132" s="400" t="s">
        <v>12</v>
      </c>
      <c r="Y132" s="399">
        <f>INT(Q132*T132*V132/1000)</f>
        <v>45000</v>
      </c>
      <c r="Z132" s="269"/>
    </row>
    <row r="133" spans="1:26" ht="24.95" customHeight="1" x14ac:dyDescent="0.3">
      <c r="A133" s="304"/>
      <c r="B133" s="348"/>
      <c r="C133" s="348"/>
      <c r="D133" s="348"/>
      <c r="E133" s="327"/>
      <c r="F133" s="327"/>
      <c r="G133" s="398"/>
      <c r="H133" s="323"/>
      <c r="I133" s="322"/>
      <c r="J133" s="322"/>
      <c r="K133" s="321"/>
      <c r="L133" s="320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8"/>
    </row>
    <row r="134" spans="1:26" ht="24.95" customHeight="1" x14ac:dyDescent="0.3">
      <c r="A134" s="304" t="s">
        <v>2</v>
      </c>
      <c r="B134" s="664" t="s">
        <v>209</v>
      </c>
      <c r="C134" s="661"/>
      <c r="D134" s="661"/>
      <c r="E134" s="661"/>
      <c r="F134" s="661"/>
      <c r="G134" s="662"/>
      <c r="H134" s="397"/>
      <c r="I134" s="380">
        <v>23000</v>
      </c>
      <c r="J134" s="380">
        <v>21000</v>
      </c>
      <c r="K134" s="321">
        <v>2000</v>
      </c>
      <c r="L134" s="396" t="s">
        <v>2</v>
      </c>
      <c r="M134" s="382"/>
      <c r="N134" s="382"/>
      <c r="O134" s="382"/>
      <c r="P134" s="382"/>
      <c r="Q134" s="382"/>
      <c r="R134" s="382"/>
      <c r="S134" s="382"/>
      <c r="T134" s="382"/>
      <c r="U134" s="382"/>
      <c r="V134" s="382"/>
      <c r="W134" s="382"/>
      <c r="X134" s="382"/>
      <c r="Y134" s="318"/>
    </row>
    <row r="135" spans="1:26" ht="24.95" customHeight="1" x14ac:dyDescent="0.3">
      <c r="A135" s="304"/>
      <c r="B135" s="338" t="s">
        <v>2</v>
      </c>
      <c r="C135" s="664" t="s">
        <v>208</v>
      </c>
      <c r="D135" s="661"/>
      <c r="E135" s="661"/>
      <c r="F135" s="661"/>
      <c r="G135" s="662"/>
      <c r="H135" s="344"/>
      <c r="I135" s="343">
        <v>23000</v>
      </c>
      <c r="J135" s="343">
        <v>21000</v>
      </c>
      <c r="K135" s="342">
        <v>2000</v>
      </c>
      <c r="L135" s="341" t="s">
        <v>2</v>
      </c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340"/>
      <c r="Y135" s="339"/>
    </row>
    <row r="136" spans="1:26" ht="24.95" customHeight="1" x14ac:dyDescent="0.3">
      <c r="A136" s="304"/>
      <c r="B136" s="303"/>
      <c r="C136" s="338" t="s">
        <v>2</v>
      </c>
      <c r="D136" s="661" t="s">
        <v>207</v>
      </c>
      <c r="E136" s="661"/>
      <c r="F136" s="661"/>
      <c r="G136" s="662"/>
      <c r="H136" s="344"/>
      <c r="I136" s="343">
        <v>19000</v>
      </c>
      <c r="J136" s="343">
        <v>17000</v>
      </c>
      <c r="K136" s="394">
        <v>2000</v>
      </c>
      <c r="L136" s="333" t="s">
        <v>2</v>
      </c>
      <c r="M136" s="332"/>
      <c r="N136" s="332"/>
      <c r="O136" s="332"/>
      <c r="P136" s="332"/>
      <c r="Q136" s="332"/>
      <c r="R136" s="332"/>
      <c r="S136" s="332"/>
      <c r="T136" s="332"/>
      <c r="U136" s="332"/>
      <c r="V136" s="332"/>
      <c r="W136" s="332"/>
      <c r="X136" s="332"/>
      <c r="Y136" s="331"/>
    </row>
    <row r="137" spans="1:26" ht="24.95" customHeight="1" x14ac:dyDescent="0.3">
      <c r="A137" s="304"/>
      <c r="B137" s="303"/>
      <c r="C137" s="303"/>
      <c r="D137" s="338" t="s">
        <v>2</v>
      </c>
      <c r="E137" s="317" t="s">
        <v>184</v>
      </c>
      <c r="F137" s="317" t="s">
        <v>132</v>
      </c>
      <c r="G137" s="337" t="s">
        <v>183</v>
      </c>
      <c r="H137" s="395"/>
      <c r="I137" s="343">
        <v>19000</v>
      </c>
      <c r="J137" s="343">
        <v>17000</v>
      </c>
      <c r="K137" s="394">
        <v>2000</v>
      </c>
      <c r="L137" s="333" t="s">
        <v>2</v>
      </c>
      <c r="M137" s="332"/>
      <c r="N137" s="332"/>
      <c r="O137" s="332"/>
      <c r="P137" s="332"/>
      <c r="Q137" s="332"/>
      <c r="R137" s="332"/>
      <c r="S137" s="332"/>
      <c r="T137" s="332"/>
      <c r="U137" s="332"/>
      <c r="V137" s="332"/>
      <c r="W137" s="332"/>
      <c r="X137" s="332"/>
      <c r="Y137" s="331"/>
    </row>
    <row r="138" spans="1:26" ht="24.95" customHeight="1" x14ac:dyDescent="0.3">
      <c r="A138" s="304"/>
      <c r="B138" s="303"/>
      <c r="C138" s="303"/>
      <c r="D138" s="303"/>
      <c r="E138" s="317" t="s">
        <v>182</v>
      </c>
      <c r="F138" s="317" t="s">
        <v>124</v>
      </c>
      <c r="G138" s="329" t="s">
        <v>123</v>
      </c>
      <c r="H138" s="314"/>
      <c r="I138" s="313">
        <v>6000</v>
      </c>
      <c r="J138" s="313">
        <v>4000</v>
      </c>
      <c r="K138" s="328">
        <v>2000</v>
      </c>
      <c r="L138" s="370" t="s">
        <v>91</v>
      </c>
      <c r="M138" s="310"/>
      <c r="N138" s="310"/>
      <c r="O138" s="310"/>
      <c r="P138" s="310"/>
      <c r="Q138" s="310"/>
      <c r="R138" s="310"/>
      <c r="S138" s="310"/>
      <c r="T138" s="310"/>
      <c r="U138" s="310"/>
      <c r="V138" s="310"/>
      <c r="W138" s="310"/>
      <c r="X138" s="310"/>
      <c r="Y138" s="309">
        <f>SUM(Y139:Y140)</f>
        <v>2000</v>
      </c>
    </row>
    <row r="139" spans="1:26" s="261" customFormat="1" ht="24.95" customHeight="1" x14ac:dyDescent="0.3">
      <c r="A139" s="304"/>
      <c r="B139" s="303"/>
      <c r="C139" s="303"/>
      <c r="D139" s="303"/>
      <c r="E139" s="352"/>
      <c r="F139" s="352"/>
      <c r="G139" s="301"/>
      <c r="H139" s="300"/>
      <c r="I139" s="299"/>
      <c r="J139" s="299"/>
      <c r="K139" s="298"/>
      <c r="L139" s="297" t="s">
        <v>206</v>
      </c>
      <c r="M139" s="295"/>
      <c r="N139" s="295"/>
      <c r="O139" s="295"/>
      <c r="P139" s="295"/>
      <c r="Q139" s="295"/>
      <c r="R139" s="674">
        <v>500000</v>
      </c>
      <c r="S139" s="674"/>
      <c r="T139" s="674"/>
      <c r="U139" s="294" t="s">
        <v>88</v>
      </c>
      <c r="V139" s="295">
        <v>4</v>
      </c>
      <c r="W139" s="295" t="s">
        <v>205</v>
      </c>
      <c r="X139" s="294" t="s">
        <v>86</v>
      </c>
      <c r="Y139" s="293">
        <f>(R139*V139)/1000</f>
        <v>2000</v>
      </c>
      <c r="Z139" s="269"/>
    </row>
    <row r="140" spans="1:26" s="261" customFormat="1" ht="24.95" customHeight="1" x14ac:dyDescent="0.3">
      <c r="A140" s="304"/>
      <c r="B140" s="303"/>
      <c r="C140" s="303"/>
      <c r="D140" s="303"/>
      <c r="E140" s="352"/>
      <c r="F140" s="352"/>
      <c r="G140" s="324"/>
      <c r="H140" s="393"/>
      <c r="I140" s="392"/>
      <c r="J140" s="391"/>
      <c r="K140" s="321"/>
      <c r="L140" s="320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8"/>
      <c r="Z140" s="269"/>
    </row>
    <row r="141" spans="1:26" ht="24.95" customHeight="1" x14ac:dyDescent="0.3">
      <c r="A141" s="304" t="s">
        <v>2</v>
      </c>
      <c r="B141" s="664" t="s">
        <v>204</v>
      </c>
      <c r="C141" s="661"/>
      <c r="D141" s="661"/>
      <c r="E141" s="661"/>
      <c r="F141" s="661"/>
      <c r="G141" s="662"/>
      <c r="H141" s="357"/>
      <c r="I141" s="335">
        <v>61800</v>
      </c>
      <c r="J141" s="335">
        <v>60800</v>
      </c>
      <c r="K141" s="334">
        <v>1000</v>
      </c>
      <c r="L141" s="333" t="s">
        <v>2</v>
      </c>
      <c r="M141" s="332"/>
      <c r="N141" s="332"/>
      <c r="O141" s="332"/>
      <c r="P141" s="332"/>
      <c r="Q141" s="332"/>
      <c r="R141" s="332"/>
      <c r="S141" s="332"/>
      <c r="T141" s="332"/>
      <c r="U141" s="332"/>
      <c r="V141" s="332"/>
      <c r="W141" s="332"/>
      <c r="X141" s="332"/>
      <c r="Y141" s="331"/>
    </row>
    <row r="142" spans="1:26" ht="24.95" customHeight="1" x14ac:dyDescent="0.3">
      <c r="A142" s="304"/>
      <c r="B142" s="338" t="s">
        <v>2</v>
      </c>
      <c r="C142" s="664" t="s">
        <v>203</v>
      </c>
      <c r="D142" s="661"/>
      <c r="E142" s="661"/>
      <c r="F142" s="661"/>
      <c r="G142" s="662"/>
      <c r="H142" s="357"/>
      <c r="I142" s="335">
        <v>54800</v>
      </c>
      <c r="J142" s="335">
        <v>53800</v>
      </c>
      <c r="K142" s="334">
        <v>1000</v>
      </c>
      <c r="L142" s="333" t="s">
        <v>2</v>
      </c>
      <c r="M142" s="332"/>
      <c r="N142" s="332"/>
      <c r="O142" s="332"/>
      <c r="P142" s="332"/>
      <c r="Q142" s="332"/>
      <c r="R142" s="332"/>
      <c r="S142" s="332"/>
      <c r="T142" s="332"/>
      <c r="U142" s="332"/>
      <c r="V142" s="332"/>
      <c r="W142" s="332"/>
      <c r="X142" s="332"/>
      <c r="Y142" s="331"/>
    </row>
    <row r="143" spans="1:26" ht="24.95" customHeight="1" x14ac:dyDescent="0.3">
      <c r="A143" s="304"/>
      <c r="B143" s="303"/>
      <c r="C143" s="303" t="s">
        <v>2</v>
      </c>
      <c r="D143" s="664" t="s">
        <v>202</v>
      </c>
      <c r="E143" s="661"/>
      <c r="F143" s="661"/>
      <c r="G143" s="662"/>
      <c r="H143" s="344"/>
      <c r="I143" s="343">
        <v>40000</v>
      </c>
      <c r="J143" s="343">
        <v>39000</v>
      </c>
      <c r="K143" s="342">
        <v>1000</v>
      </c>
      <c r="L143" s="341" t="s">
        <v>2</v>
      </c>
      <c r="M143" s="340"/>
      <c r="N143" s="340"/>
      <c r="O143" s="340"/>
      <c r="P143" s="340"/>
      <c r="Q143" s="340"/>
      <c r="R143" s="340"/>
      <c r="S143" s="340"/>
      <c r="T143" s="340"/>
      <c r="U143" s="340"/>
      <c r="V143" s="340"/>
      <c r="W143" s="340"/>
      <c r="X143" s="340"/>
      <c r="Y143" s="339"/>
    </row>
    <row r="144" spans="1:26" ht="24.95" customHeight="1" x14ac:dyDescent="0.3">
      <c r="A144" s="304"/>
      <c r="B144" s="303"/>
      <c r="C144" s="303"/>
      <c r="D144" s="338" t="s">
        <v>2</v>
      </c>
      <c r="E144" s="317" t="s">
        <v>184</v>
      </c>
      <c r="F144" s="317" t="s">
        <v>132</v>
      </c>
      <c r="G144" s="337" t="s">
        <v>183</v>
      </c>
      <c r="H144" s="336"/>
      <c r="I144" s="335">
        <v>40000</v>
      </c>
      <c r="J144" s="335">
        <v>39000</v>
      </c>
      <c r="K144" s="334">
        <v>1000</v>
      </c>
      <c r="L144" s="333" t="s">
        <v>2</v>
      </c>
      <c r="M144" s="332"/>
      <c r="N144" s="332"/>
      <c r="O144" s="332"/>
      <c r="P144" s="332"/>
      <c r="Q144" s="332"/>
      <c r="R144" s="332"/>
      <c r="S144" s="332"/>
      <c r="T144" s="332"/>
      <c r="U144" s="332"/>
      <c r="V144" s="332"/>
      <c r="W144" s="332"/>
      <c r="X144" s="332"/>
      <c r="Y144" s="331"/>
    </row>
    <row r="145" spans="1:38" ht="24.95" customHeight="1" x14ac:dyDescent="0.3">
      <c r="A145" s="304"/>
      <c r="B145" s="303"/>
      <c r="C145" s="303"/>
      <c r="D145" s="303"/>
      <c r="E145" s="317" t="s">
        <v>182</v>
      </c>
      <c r="F145" s="317" t="s">
        <v>201</v>
      </c>
      <c r="G145" s="315" t="s">
        <v>200</v>
      </c>
      <c r="H145" s="314"/>
      <c r="I145" s="313">
        <v>25000</v>
      </c>
      <c r="J145" s="313">
        <v>24000</v>
      </c>
      <c r="K145" s="342">
        <v>1000</v>
      </c>
      <c r="L145" s="390" t="s">
        <v>91</v>
      </c>
      <c r="M145" s="340"/>
      <c r="N145" s="340"/>
      <c r="O145" s="340"/>
      <c r="P145" s="340"/>
      <c r="Q145" s="340"/>
      <c r="R145" s="340"/>
      <c r="S145" s="340"/>
      <c r="T145" s="340"/>
      <c r="U145" s="340"/>
      <c r="V145" s="340"/>
      <c r="W145" s="340"/>
      <c r="X145" s="340"/>
      <c r="Y145" s="339">
        <f>SUM(Y146)</f>
        <v>1000</v>
      </c>
    </row>
    <row r="146" spans="1:38" ht="24.95" customHeight="1" x14ac:dyDescent="0.3">
      <c r="A146" s="304"/>
      <c r="B146" s="303"/>
      <c r="C146" s="303"/>
      <c r="D146" s="303"/>
      <c r="E146" s="302"/>
      <c r="F146" s="302"/>
      <c r="G146" s="308"/>
      <c r="H146" s="300"/>
      <c r="I146" s="299"/>
      <c r="J146" s="299"/>
      <c r="K146" s="307"/>
      <c r="L146" s="356" t="s">
        <v>199</v>
      </c>
      <c r="M146" s="305"/>
      <c r="N146" s="305"/>
      <c r="O146" s="305"/>
      <c r="P146" s="305"/>
      <c r="Q146" s="305"/>
      <c r="R146" s="668"/>
      <c r="S146" s="668"/>
      <c r="T146" s="668"/>
      <c r="U146" s="305"/>
      <c r="V146" s="305"/>
      <c r="W146" s="305"/>
      <c r="X146" s="326"/>
      <c r="Y146" s="325">
        <f>SUM(Y147:Y147)</f>
        <v>1000</v>
      </c>
    </row>
    <row r="147" spans="1:38" ht="24.95" customHeight="1" x14ac:dyDescent="0.3">
      <c r="A147" s="304"/>
      <c r="B147" s="303"/>
      <c r="C147" s="303"/>
      <c r="D147" s="303"/>
      <c r="E147" s="302"/>
      <c r="F147" s="302"/>
      <c r="G147" s="301"/>
      <c r="H147" s="351"/>
      <c r="I147" s="350"/>
      <c r="J147" s="350"/>
      <c r="K147" s="298"/>
      <c r="L147" s="366" t="s">
        <v>198</v>
      </c>
      <c r="M147" s="389"/>
      <c r="N147" s="389"/>
      <c r="O147" s="295"/>
      <c r="P147" s="674"/>
      <c r="Q147" s="674"/>
      <c r="R147" s="294"/>
      <c r="S147" s="674">
        <v>1000000</v>
      </c>
      <c r="T147" s="674"/>
      <c r="U147" s="294" t="s">
        <v>88</v>
      </c>
      <c r="V147" s="296">
        <v>1</v>
      </c>
      <c r="W147" s="295" t="s">
        <v>120</v>
      </c>
      <c r="X147" s="294" t="s">
        <v>86</v>
      </c>
      <c r="Y147" s="293">
        <f>INT(S147*V147/1000)</f>
        <v>1000</v>
      </c>
    </row>
    <row r="148" spans="1:38" ht="24.95" customHeight="1" x14ac:dyDescent="0.3">
      <c r="A148" s="359"/>
      <c r="B148" s="348"/>
      <c r="C148" s="348"/>
      <c r="D148" s="348"/>
      <c r="E148" s="388"/>
      <c r="F148" s="327"/>
      <c r="G148" s="324"/>
      <c r="H148" s="387"/>
      <c r="I148" s="345"/>
      <c r="J148" s="345"/>
      <c r="K148" s="321"/>
      <c r="L148" s="386"/>
      <c r="M148" s="385"/>
      <c r="N148" s="385"/>
      <c r="O148" s="319"/>
      <c r="P148" s="384"/>
      <c r="Q148" s="384"/>
      <c r="R148" s="382"/>
      <c r="S148" s="384"/>
      <c r="T148" s="384"/>
      <c r="U148" s="382"/>
      <c r="V148" s="383"/>
      <c r="W148" s="319"/>
      <c r="X148" s="382"/>
      <c r="Y148" s="318"/>
    </row>
    <row r="149" spans="1:38" s="269" customFormat="1" ht="24.95" customHeight="1" x14ac:dyDescent="0.3">
      <c r="A149" s="358" t="s">
        <v>2</v>
      </c>
      <c r="B149" s="664" t="s">
        <v>197</v>
      </c>
      <c r="C149" s="661"/>
      <c r="D149" s="661"/>
      <c r="E149" s="661"/>
      <c r="F149" s="661"/>
      <c r="G149" s="662"/>
      <c r="H149" s="357"/>
      <c r="I149" s="335">
        <v>156700</v>
      </c>
      <c r="J149" s="335">
        <v>146200</v>
      </c>
      <c r="K149" s="334">
        <v>10500</v>
      </c>
      <c r="L149" s="333" t="s">
        <v>2</v>
      </c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1"/>
      <c r="AA149" s="259"/>
      <c r="AB149" s="259"/>
      <c r="AC149" s="259"/>
      <c r="AD149" s="259"/>
      <c r="AE149" s="259"/>
      <c r="AF149" s="259"/>
      <c r="AG149" s="259"/>
      <c r="AH149" s="259"/>
      <c r="AI149" s="259"/>
      <c r="AJ149" s="259"/>
      <c r="AK149" s="259"/>
      <c r="AL149" s="259"/>
    </row>
    <row r="150" spans="1:38" s="269" customFormat="1" ht="24.95" customHeight="1" x14ac:dyDescent="0.3">
      <c r="A150" s="304"/>
      <c r="B150" s="338" t="s">
        <v>2</v>
      </c>
      <c r="C150" s="664" t="s">
        <v>196</v>
      </c>
      <c r="D150" s="661"/>
      <c r="E150" s="661"/>
      <c r="F150" s="661"/>
      <c r="G150" s="662"/>
      <c r="H150" s="357"/>
      <c r="I150" s="335">
        <v>82100</v>
      </c>
      <c r="J150" s="335">
        <v>72100</v>
      </c>
      <c r="K150" s="334">
        <v>10000</v>
      </c>
      <c r="L150" s="333" t="s">
        <v>2</v>
      </c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1"/>
      <c r="AA150" s="259"/>
      <c r="AB150" s="259"/>
      <c r="AC150" s="259"/>
      <c r="AD150" s="259"/>
      <c r="AE150" s="259"/>
      <c r="AF150" s="259"/>
      <c r="AG150" s="259"/>
      <c r="AH150" s="259"/>
      <c r="AI150" s="259"/>
      <c r="AJ150" s="259"/>
      <c r="AK150" s="259"/>
      <c r="AL150" s="259"/>
    </row>
    <row r="151" spans="1:38" s="269" customFormat="1" ht="24.95" customHeight="1" x14ac:dyDescent="0.3">
      <c r="A151" s="304"/>
      <c r="B151" s="303"/>
      <c r="C151" s="338" t="s">
        <v>2</v>
      </c>
      <c r="D151" s="664" t="s">
        <v>195</v>
      </c>
      <c r="E151" s="661"/>
      <c r="F151" s="661"/>
      <c r="G151" s="662"/>
      <c r="H151" s="357"/>
      <c r="I151" s="335">
        <v>82100</v>
      </c>
      <c r="J151" s="335">
        <v>72100</v>
      </c>
      <c r="K151" s="334">
        <v>10000</v>
      </c>
      <c r="L151" s="333" t="s">
        <v>2</v>
      </c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1"/>
      <c r="AA151" s="259"/>
      <c r="AB151" s="259"/>
      <c r="AC151" s="259"/>
      <c r="AD151" s="259"/>
      <c r="AE151" s="259"/>
      <c r="AF151" s="259"/>
      <c r="AG151" s="259"/>
      <c r="AH151" s="259"/>
      <c r="AI151" s="259"/>
      <c r="AJ151" s="259"/>
      <c r="AK151" s="259"/>
      <c r="AL151" s="259"/>
    </row>
    <row r="152" spans="1:38" s="269" customFormat="1" ht="24.95" customHeight="1" x14ac:dyDescent="0.3">
      <c r="A152" s="304"/>
      <c r="B152" s="303"/>
      <c r="C152" s="303"/>
      <c r="D152" s="338" t="s">
        <v>2</v>
      </c>
      <c r="E152" s="317" t="s">
        <v>184</v>
      </c>
      <c r="F152" s="317" t="s">
        <v>132</v>
      </c>
      <c r="G152" s="337" t="s">
        <v>183</v>
      </c>
      <c r="H152" s="336"/>
      <c r="I152" s="335">
        <v>82100</v>
      </c>
      <c r="J152" s="335">
        <v>72100</v>
      </c>
      <c r="K152" s="334">
        <v>10000</v>
      </c>
      <c r="L152" s="333" t="s">
        <v>2</v>
      </c>
      <c r="M152" s="332"/>
      <c r="N152" s="332"/>
      <c r="O152" s="332"/>
      <c r="P152" s="332"/>
      <c r="Q152" s="332"/>
      <c r="R152" s="332"/>
      <c r="S152" s="332"/>
      <c r="T152" s="332"/>
      <c r="U152" s="332"/>
      <c r="V152" s="332"/>
      <c r="W152" s="332"/>
      <c r="X152" s="332"/>
      <c r="Y152" s="331"/>
      <c r="AA152" s="259"/>
      <c r="AB152" s="259"/>
      <c r="AC152" s="259"/>
      <c r="AD152" s="259"/>
      <c r="AE152" s="259"/>
      <c r="AF152" s="259"/>
      <c r="AG152" s="259"/>
      <c r="AH152" s="259"/>
      <c r="AI152" s="259"/>
      <c r="AJ152" s="259"/>
      <c r="AK152" s="259"/>
      <c r="AL152" s="259"/>
    </row>
    <row r="153" spans="1:38" s="269" customFormat="1" ht="24.95" customHeight="1" x14ac:dyDescent="0.3">
      <c r="A153" s="304"/>
      <c r="B153" s="303"/>
      <c r="C153" s="303"/>
      <c r="D153" s="303"/>
      <c r="E153" s="317" t="s">
        <v>182</v>
      </c>
      <c r="F153" s="317" t="s">
        <v>194</v>
      </c>
      <c r="G153" s="329" t="s">
        <v>193</v>
      </c>
      <c r="H153" s="314"/>
      <c r="I153" s="313">
        <v>53000</v>
      </c>
      <c r="J153" s="313">
        <v>43000</v>
      </c>
      <c r="K153" s="312">
        <v>10000</v>
      </c>
      <c r="L153" s="311" t="s">
        <v>9</v>
      </c>
      <c r="M153" s="310"/>
      <c r="N153" s="310"/>
      <c r="O153" s="310"/>
      <c r="P153" s="310"/>
      <c r="Q153" s="310"/>
      <c r="R153" s="310"/>
      <c r="S153" s="310"/>
      <c r="T153" s="310"/>
      <c r="U153" s="310"/>
      <c r="V153" s="310"/>
      <c r="W153" s="310"/>
      <c r="X153" s="310"/>
      <c r="Y153" s="309">
        <f>SUM(Y154:Y155)</f>
        <v>10000</v>
      </c>
      <c r="AA153" s="259"/>
      <c r="AB153" s="259"/>
      <c r="AC153" s="259"/>
      <c r="AD153" s="259"/>
      <c r="AE153" s="259"/>
      <c r="AF153" s="259"/>
      <c r="AG153" s="259"/>
      <c r="AH153" s="259"/>
      <c r="AI153" s="259"/>
      <c r="AJ153" s="259"/>
      <c r="AK153" s="259"/>
      <c r="AL153" s="259"/>
    </row>
    <row r="154" spans="1:38" s="269" customFormat="1" ht="24.95" customHeight="1" x14ac:dyDescent="0.3">
      <c r="A154" s="304"/>
      <c r="B154" s="303"/>
      <c r="C154" s="303"/>
      <c r="D154" s="303"/>
      <c r="E154" s="302"/>
      <c r="F154" s="302"/>
      <c r="G154" s="301"/>
      <c r="H154" s="300"/>
      <c r="I154" s="299"/>
      <c r="J154" s="299"/>
      <c r="K154" s="298"/>
      <c r="L154" s="356" t="s">
        <v>192</v>
      </c>
      <c r="M154" s="305"/>
      <c r="N154" s="305"/>
      <c r="O154" s="305"/>
      <c r="P154" s="305"/>
      <c r="Q154" s="668">
        <v>5000000</v>
      </c>
      <c r="R154" s="668"/>
      <c r="S154" s="668"/>
      <c r="T154" s="378" t="s">
        <v>173</v>
      </c>
      <c r="U154" s="326" t="s">
        <v>88</v>
      </c>
      <c r="V154" s="295">
        <v>1</v>
      </c>
      <c r="W154" s="295" t="s">
        <v>87</v>
      </c>
      <c r="X154" s="294" t="s">
        <v>86</v>
      </c>
      <c r="Y154" s="293">
        <f>(Q154*V154)/1000</f>
        <v>5000</v>
      </c>
      <c r="AA154" s="259"/>
      <c r="AB154" s="259"/>
      <c r="AC154" s="259"/>
      <c r="AD154" s="259"/>
      <c r="AE154" s="259"/>
      <c r="AF154" s="259"/>
      <c r="AG154" s="259"/>
      <c r="AH154" s="259"/>
      <c r="AI154" s="259"/>
      <c r="AJ154" s="259"/>
      <c r="AK154" s="259"/>
      <c r="AL154" s="259"/>
    </row>
    <row r="155" spans="1:38" s="269" customFormat="1" ht="24.95" customHeight="1" x14ac:dyDescent="0.3">
      <c r="A155" s="304"/>
      <c r="B155" s="303"/>
      <c r="C155" s="303"/>
      <c r="D155" s="303"/>
      <c r="E155" s="302"/>
      <c r="F155" s="302"/>
      <c r="G155" s="301"/>
      <c r="H155" s="381"/>
      <c r="I155" s="380"/>
      <c r="J155" s="380"/>
      <c r="K155" s="298"/>
      <c r="L155" s="297" t="s">
        <v>191</v>
      </c>
      <c r="M155" s="295"/>
      <c r="N155" s="295"/>
      <c r="O155" s="295"/>
      <c r="P155" s="295"/>
      <c r="Q155" s="663">
        <v>5000000</v>
      </c>
      <c r="R155" s="663"/>
      <c r="S155" s="663"/>
      <c r="T155" s="376" t="s">
        <v>173</v>
      </c>
      <c r="U155" s="294" t="s">
        <v>88</v>
      </c>
      <c r="V155" s="295">
        <v>1</v>
      </c>
      <c r="W155" s="295" t="s">
        <v>87</v>
      </c>
      <c r="X155" s="294" t="s">
        <v>86</v>
      </c>
      <c r="Y155" s="293">
        <f>(Q155*V155)/1000</f>
        <v>5000</v>
      </c>
      <c r="AA155" s="259"/>
      <c r="AB155" s="259"/>
      <c r="AC155" s="259"/>
      <c r="AD155" s="259"/>
      <c r="AE155" s="259"/>
      <c r="AF155" s="259"/>
      <c r="AG155" s="259"/>
      <c r="AH155" s="259"/>
      <c r="AI155" s="259"/>
      <c r="AJ155" s="259"/>
      <c r="AK155" s="259"/>
      <c r="AL155" s="259"/>
    </row>
    <row r="156" spans="1:38" s="269" customFormat="1" ht="24.95" customHeight="1" x14ac:dyDescent="0.3">
      <c r="A156" s="304"/>
      <c r="B156" s="303"/>
      <c r="C156" s="303"/>
      <c r="D156" s="303"/>
      <c r="E156" s="302"/>
      <c r="F156" s="302"/>
      <c r="G156" s="301"/>
      <c r="H156" s="381"/>
      <c r="I156" s="380"/>
      <c r="J156" s="380"/>
      <c r="K156" s="298"/>
      <c r="L156" s="297"/>
      <c r="M156" s="295"/>
      <c r="N156" s="295"/>
      <c r="O156" s="295"/>
      <c r="P156" s="295"/>
      <c r="Q156" s="295"/>
      <c r="R156" s="295"/>
      <c r="S156" s="295"/>
      <c r="T156" s="295"/>
      <c r="U156" s="294"/>
      <c r="V156" s="295"/>
      <c r="W156" s="295"/>
      <c r="X156" s="295"/>
      <c r="Y156" s="293"/>
      <c r="AA156" s="259"/>
      <c r="AB156" s="259"/>
      <c r="AC156" s="259"/>
      <c r="AD156" s="259"/>
      <c r="AE156" s="259"/>
      <c r="AF156" s="259"/>
      <c r="AG156" s="259"/>
      <c r="AH156" s="259"/>
      <c r="AI156" s="259"/>
      <c r="AJ156" s="259"/>
      <c r="AK156" s="259"/>
      <c r="AL156" s="259"/>
    </row>
    <row r="157" spans="1:38" ht="24.95" customHeight="1" x14ac:dyDescent="0.3">
      <c r="A157" s="304"/>
      <c r="B157" s="303" t="s">
        <v>2</v>
      </c>
      <c r="C157" s="664" t="s">
        <v>190</v>
      </c>
      <c r="D157" s="661"/>
      <c r="E157" s="661"/>
      <c r="F157" s="661"/>
      <c r="G157" s="662"/>
      <c r="H157" s="344"/>
      <c r="I157" s="343">
        <v>74600</v>
      </c>
      <c r="J157" s="343">
        <v>74100</v>
      </c>
      <c r="K157" s="342">
        <v>500</v>
      </c>
      <c r="L157" s="341" t="s">
        <v>2</v>
      </c>
      <c r="M157" s="340"/>
      <c r="N157" s="340"/>
      <c r="O157" s="340"/>
      <c r="P157" s="340"/>
      <c r="Q157" s="340"/>
      <c r="R157" s="340"/>
      <c r="S157" s="340"/>
      <c r="T157" s="340"/>
      <c r="U157" s="340"/>
      <c r="V157" s="340"/>
      <c r="W157" s="340"/>
      <c r="X157" s="340"/>
      <c r="Y157" s="339"/>
    </row>
    <row r="158" spans="1:38" ht="24.95" customHeight="1" x14ac:dyDescent="0.3">
      <c r="A158" s="304"/>
      <c r="B158" s="303"/>
      <c r="C158" s="338" t="s">
        <v>2</v>
      </c>
      <c r="D158" s="661" t="s">
        <v>189</v>
      </c>
      <c r="E158" s="661"/>
      <c r="F158" s="661"/>
      <c r="G158" s="662"/>
      <c r="H158" s="344"/>
      <c r="I158" s="343">
        <v>74600</v>
      </c>
      <c r="J158" s="343">
        <v>74100</v>
      </c>
      <c r="K158" s="342">
        <v>500</v>
      </c>
      <c r="L158" s="341" t="s">
        <v>2</v>
      </c>
      <c r="M158" s="340"/>
      <c r="N158" s="340"/>
      <c r="O158" s="340"/>
      <c r="P158" s="340"/>
      <c r="Q158" s="340"/>
      <c r="R158" s="340"/>
      <c r="S158" s="340"/>
      <c r="T158" s="340"/>
      <c r="U158" s="340"/>
      <c r="V158" s="340"/>
      <c r="W158" s="340"/>
      <c r="X158" s="340"/>
      <c r="Y158" s="339"/>
    </row>
    <row r="159" spans="1:38" ht="24.95" customHeight="1" x14ac:dyDescent="0.3">
      <c r="A159" s="304"/>
      <c r="B159" s="303"/>
      <c r="C159" s="303"/>
      <c r="D159" s="338" t="s">
        <v>2</v>
      </c>
      <c r="E159" s="317" t="s">
        <v>184</v>
      </c>
      <c r="F159" s="317" t="s">
        <v>132</v>
      </c>
      <c r="G159" s="337" t="s">
        <v>183</v>
      </c>
      <c r="H159" s="336"/>
      <c r="I159" s="335">
        <v>74600</v>
      </c>
      <c r="J159" s="335">
        <v>74100</v>
      </c>
      <c r="K159" s="334">
        <v>500</v>
      </c>
      <c r="L159" s="333" t="s">
        <v>2</v>
      </c>
      <c r="M159" s="332"/>
      <c r="N159" s="332"/>
      <c r="O159" s="332"/>
      <c r="P159" s="332"/>
      <c r="Q159" s="332"/>
      <c r="R159" s="332"/>
      <c r="S159" s="332"/>
      <c r="T159" s="332"/>
      <c r="U159" s="332"/>
      <c r="V159" s="332"/>
      <c r="W159" s="332"/>
      <c r="X159" s="332"/>
      <c r="Y159" s="331"/>
    </row>
    <row r="160" spans="1:38" ht="24.95" customHeight="1" x14ac:dyDescent="0.3">
      <c r="A160" s="304"/>
      <c r="B160" s="303"/>
      <c r="C160" s="303"/>
      <c r="D160" s="303"/>
      <c r="E160" s="360" t="s">
        <v>182</v>
      </c>
      <c r="F160" s="317" t="s">
        <v>188</v>
      </c>
      <c r="G160" s="329" t="s">
        <v>187</v>
      </c>
      <c r="H160" s="314"/>
      <c r="I160" s="313">
        <v>3500</v>
      </c>
      <c r="J160" s="313">
        <v>3000</v>
      </c>
      <c r="K160" s="312">
        <v>500</v>
      </c>
      <c r="L160" s="370" t="s">
        <v>91</v>
      </c>
      <c r="M160" s="310"/>
      <c r="N160" s="310"/>
      <c r="O160" s="310"/>
      <c r="P160" s="310"/>
      <c r="Q160" s="310"/>
      <c r="R160" s="310"/>
      <c r="S160" s="310"/>
      <c r="T160" s="310"/>
      <c r="U160" s="310"/>
      <c r="V160" s="310"/>
      <c r="W160" s="310"/>
      <c r="X160" s="310"/>
      <c r="Y160" s="309">
        <f>SUM(Y161)</f>
        <v>500</v>
      </c>
    </row>
    <row r="161" spans="1:38" ht="24.95" customHeight="1" x14ac:dyDescent="0.3">
      <c r="A161" s="304"/>
      <c r="B161" s="303"/>
      <c r="C161" s="303"/>
      <c r="D161" s="379"/>
      <c r="E161" s="379"/>
      <c r="F161" s="302"/>
      <c r="G161" s="301"/>
      <c r="H161" s="300"/>
      <c r="I161" s="299"/>
      <c r="J161" s="299"/>
      <c r="K161" s="298"/>
      <c r="L161" s="297" t="s">
        <v>186</v>
      </c>
      <c r="M161" s="295"/>
      <c r="N161" s="295"/>
      <c r="O161" s="295"/>
      <c r="P161" s="295"/>
      <c r="Q161" s="668">
        <v>500000</v>
      </c>
      <c r="R161" s="668"/>
      <c r="S161" s="668"/>
      <c r="T161" s="378" t="s">
        <v>173</v>
      </c>
      <c r="U161" s="294" t="s">
        <v>88</v>
      </c>
      <c r="V161" s="295">
        <v>1</v>
      </c>
      <c r="W161" s="295" t="s">
        <v>87</v>
      </c>
      <c r="X161" s="294" t="s">
        <v>86</v>
      </c>
      <c r="Y161" s="293">
        <f>(Q161*V161)/1000</f>
        <v>500</v>
      </c>
    </row>
    <row r="162" spans="1:38" ht="24.95" customHeight="1" x14ac:dyDescent="0.3">
      <c r="A162" s="304"/>
      <c r="B162" s="303"/>
      <c r="C162" s="303"/>
      <c r="D162" s="379"/>
      <c r="E162" s="379"/>
      <c r="F162" s="302"/>
      <c r="G162" s="324"/>
      <c r="H162" s="323"/>
      <c r="I162" s="322"/>
      <c r="J162" s="322"/>
      <c r="K162" s="321"/>
      <c r="L162" s="320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8"/>
    </row>
    <row r="163" spans="1:38" ht="24.95" customHeight="1" x14ac:dyDescent="0.3">
      <c r="A163" s="304" t="s">
        <v>2</v>
      </c>
      <c r="B163" s="664" t="s">
        <v>142</v>
      </c>
      <c r="C163" s="661"/>
      <c r="D163" s="661"/>
      <c r="E163" s="661"/>
      <c r="F163" s="661"/>
      <c r="G163" s="662"/>
      <c r="H163" s="357"/>
      <c r="I163" s="335">
        <v>27800</v>
      </c>
      <c r="J163" s="335">
        <v>26800</v>
      </c>
      <c r="K163" s="334">
        <v>1000</v>
      </c>
      <c r="L163" s="333" t="s">
        <v>2</v>
      </c>
      <c r="M163" s="332"/>
      <c r="N163" s="332"/>
      <c r="O163" s="332"/>
      <c r="P163" s="332"/>
      <c r="Q163" s="332"/>
      <c r="R163" s="332"/>
      <c r="S163" s="332"/>
      <c r="T163" s="332"/>
      <c r="U163" s="332"/>
      <c r="V163" s="332"/>
      <c r="W163" s="332"/>
      <c r="X163" s="332"/>
      <c r="Y163" s="331"/>
    </row>
    <row r="164" spans="1:38" ht="24.95" customHeight="1" x14ac:dyDescent="0.3">
      <c r="A164" s="304"/>
      <c r="B164" s="338" t="s">
        <v>2</v>
      </c>
      <c r="C164" s="664" t="s">
        <v>142</v>
      </c>
      <c r="D164" s="661"/>
      <c r="E164" s="661"/>
      <c r="F164" s="661"/>
      <c r="G164" s="662"/>
      <c r="H164" s="357"/>
      <c r="I164" s="335">
        <v>27800</v>
      </c>
      <c r="J164" s="335">
        <v>26800</v>
      </c>
      <c r="K164" s="334">
        <v>1000</v>
      </c>
      <c r="L164" s="333" t="s">
        <v>2</v>
      </c>
      <c r="M164" s="332"/>
      <c r="N164" s="332"/>
      <c r="O164" s="332"/>
      <c r="P164" s="332"/>
      <c r="Q164" s="332"/>
      <c r="R164" s="332"/>
      <c r="S164" s="332"/>
      <c r="T164" s="332"/>
      <c r="U164" s="332"/>
      <c r="V164" s="332"/>
      <c r="W164" s="332"/>
      <c r="X164" s="332"/>
      <c r="Y164" s="331"/>
    </row>
    <row r="165" spans="1:38" ht="24.95" customHeight="1" x14ac:dyDescent="0.3">
      <c r="A165" s="304"/>
      <c r="B165" s="303"/>
      <c r="C165" s="338" t="s">
        <v>2</v>
      </c>
      <c r="D165" s="664" t="s">
        <v>185</v>
      </c>
      <c r="E165" s="661"/>
      <c r="F165" s="661"/>
      <c r="G165" s="662"/>
      <c r="H165" s="344"/>
      <c r="I165" s="343">
        <v>27800</v>
      </c>
      <c r="J165" s="343">
        <v>26800</v>
      </c>
      <c r="K165" s="342">
        <v>1000</v>
      </c>
      <c r="L165" s="341" t="s">
        <v>2</v>
      </c>
      <c r="M165" s="340"/>
      <c r="N165" s="340"/>
      <c r="O165" s="340"/>
      <c r="P165" s="340"/>
      <c r="Q165" s="340"/>
      <c r="R165" s="340"/>
      <c r="S165" s="340"/>
      <c r="T165" s="340"/>
      <c r="U165" s="340"/>
      <c r="V165" s="340"/>
      <c r="W165" s="340"/>
      <c r="X165" s="340"/>
      <c r="Y165" s="339"/>
    </row>
    <row r="166" spans="1:38" ht="24.95" customHeight="1" x14ac:dyDescent="0.3">
      <c r="A166" s="304"/>
      <c r="B166" s="303"/>
      <c r="C166" s="303"/>
      <c r="D166" s="338" t="s">
        <v>2</v>
      </c>
      <c r="E166" s="317" t="s">
        <v>184</v>
      </c>
      <c r="F166" s="317" t="s">
        <v>132</v>
      </c>
      <c r="G166" s="337" t="s">
        <v>183</v>
      </c>
      <c r="H166" s="336"/>
      <c r="I166" s="335">
        <v>27800</v>
      </c>
      <c r="J166" s="335">
        <v>26800</v>
      </c>
      <c r="K166" s="334">
        <v>1000</v>
      </c>
      <c r="L166" s="333" t="s">
        <v>2</v>
      </c>
      <c r="M166" s="332"/>
      <c r="N166" s="332"/>
      <c r="O166" s="332"/>
      <c r="P166" s="332"/>
      <c r="Q166" s="332"/>
      <c r="R166" s="332"/>
      <c r="S166" s="332"/>
      <c r="T166" s="332"/>
      <c r="U166" s="332"/>
      <c r="V166" s="332"/>
      <c r="W166" s="332"/>
      <c r="X166" s="332"/>
      <c r="Y166" s="331"/>
    </row>
    <row r="167" spans="1:38" ht="24.95" customHeight="1" x14ac:dyDescent="0.3">
      <c r="A167" s="304"/>
      <c r="B167" s="303"/>
      <c r="C167" s="303"/>
      <c r="D167" s="303"/>
      <c r="E167" s="317" t="s">
        <v>182</v>
      </c>
      <c r="F167" s="317" t="s">
        <v>139</v>
      </c>
      <c r="G167" s="329" t="s">
        <v>138</v>
      </c>
      <c r="H167" s="314"/>
      <c r="I167" s="313">
        <v>2600</v>
      </c>
      <c r="J167" s="313">
        <v>1600</v>
      </c>
      <c r="K167" s="312">
        <v>1000</v>
      </c>
      <c r="L167" s="370" t="s">
        <v>91</v>
      </c>
      <c r="M167" s="310"/>
      <c r="N167" s="310"/>
      <c r="O167" s="310"/>
      <c r="P167" s="310"/>
      <c r="Q167" s="310"/>
      <c r="R167" s="310"/>
      <c r="S167" s="310"/>
      <c r="T167" s="310"/>
      <c r="U167" s="310"/>
      <c r="V167" s="310"/>
      <c r="W167" s="310"/>
      <c r="X167" s="310"/>
      <c r="Y167" s="309">
        <f>SUM(Y168)</f>
        <v>1000</v>
      </c>
    </row>
    <row r="168" spans="1:38" ht="24.95" customHeight="1" x14ac:dyDescent="0.3">
      <c r="A168" s="304"/>
      <c r="B168" s="303"/>
      <c r="C168" s="303"/>
      <c r="D168" s="303"/>
      <c r="E168" s="302"/>
      <c r="F168" s="302"/>
      <c r="G168" s="301"/>
      <c r="H168" s="300"/>
      <c r="I168" s="299"/>
      <c r="J168" s="299"/>
      <c r="K168" s="298"/>
      <c r="L168" s="297" t="s">
        <v>181</v>
      </c>
      <c r="M168" s="295"/>
      <c r="N168" s="295"/>
      <c r="O168" s="295"/>
      <c r="P168" s="295"/>
      <c r="Q168" s="668">
        <v>1000000</v>
      </c>
      <c r="R168" s="668"/>
      <c r="S168" s="668"/>
      <c r="T168" s="378" t="s">
        <v>173</v>
      </c>
      <c r="U168" s="294" t="s">
        <v>88</v>
      </c>
      <c r="V168" s="295">
        <v>1</v>
      </c>
      <c r="W168" s="295" t="s">
        <v>87</v>
      </c>
      <c r="X168" s="294" t="s">
        <v>86</v>
      </c>
      <c r="Y168" s="293">
        <f>(Q168*V168)/1000</f>
        <v>1000</v>
      </c>
    </row>
    <row r="169" spans="1:38" ht="24.95" customHeight="1" x14ac:dyDescent="0.3">
      <c r="A169" s="359"/>
      <c r="B169" s="348"/>
      <c r="C169" s="348"/>
      <c r="D169" s="348"/>
      <c r="E169" s="327"/>
      <c r="F169" s="327"/>
      <c r="G169" s="324"/>
      <c r="H169" s="323"/>
      <c r="I169" s="322"/>
      <c r="J169" s="322"/>
      <c r="K169" s="321"/>
      <c r="L169" s="320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8"/>
    </row>
    <row r="170" spans="1:38" ht="24.95" customHeight="1" x14ac:dyDescent="0.3">
      <c r="A170" s="670" t="s">
        <v>180</v>
      </c>
      <c r="B170" s="661"/>
      <c r="C170" s="661"/>
      <c r="D170" s="661"/>
      <c r="E170" s="661"/>
      <c r="F170" s="661"/>
      <c r="G170" s="662"/>
      <c r="H170" s="357"/>
      <c r="I170" s="335">
        <v>1036220</v>
      </c>
      <c r="J170" s="335">
        <v>973120</v>
      </c>
      <c r="K170" s="334">
        <v>63100</v>
      </c>
      <c r="L170" s="333" t="s">
        <v>2</v>
      </c>
      <c r="M170" s="332"/>
      <c r="N170" s="332"/>
      <c r="O170" s="332"/>
      <c r="P170" s="332"/>
      <c r="Q170" s="332"/>
      <c r="R170" s="332"/>
      <c r="S170" s="332"/>
      <c r="T170" s="332"/>
      <c r="U170" s="332"/>
      <c r="V170" s="332"/>
      <c r="W170" s="332"/>
      <c r="X170" s="332"/>
      <c r="Y170" s="331"/>
    </row>
    <row r="171" spans="1:38" ht="24.95" customHeight="1" x14ac:dyDescent="0.3">
      <c r="A171" s="358" t="s">
        <v>2</v>
      </c>
      <c r="B171" s="664" t="s">
        <v>179</v>
      </c>
      <c r="C171" s="661"/>
      <c r="D171" s="661"/>
      <c r="E171" s="661"/>
      <c r="F171" s="661"/>
      <c r="G171" s="662"/>
      <c r="H171" s="357"/>
      <c r="I171" s="335">
        <v>658970</v>
      </c>
      <c r="J171" s="335">
        <v>631370</v>
      </c>
      <c r="K171" s="334">
        <v>27600</v>
      </c>
      <c r="L171" s="333" t="s">
        <v>2</v>
      </c>
      <c r="M171" s="332"/>
      <c r="N171" s="332"/>
      <c r="O171" s="332"/>
      <c r="P171" s="332"/>
      <c r="Q171" s="332"/>
      <c r="R171" s="332"/>
      <c r="S171" s="332"/>
      <c r="T171" s="332"/>
      <c r="U171" s="332"/>
      <c r="V171" s="332"/>
      <c r="W171" s="332"/>
      <c r="X171" s="332"/>
      <c r="Y171" s="331"/>
    </row>
    <row r="172" spans="1:38" ht="24.95" customHeight="1" x14ac:dyDescent="0.3">
      <c r="A172" s="304"/>
      <c r="B172" s="338" t="s">
        <v>2</v>
      </c>
      <c r="C172" s="664" t="s">
        <v>178</v>
      </c>
      <c r="D172" s="661"/>
      <c r="E172" s="661"/>
      <c r="F172" s="661"/>
      <c r="G172" s="662"/>
      <c r="H172" s="344"/>
      <c r="I172" s="343">
        <v>284317</v>
      </c>
      <c r="J172" s="343">
        <v>264527</v>
      </c>
      <c r="K172" s="342">
        <v>19790</v>
      </c>
      <c r="L172" s="341" t="s">
        <v>2</v>
      </c>
      <c r="M172" s="340"/>
      <c r="N172" s="340"/>
      <c r="O172" s="340"/>
      <c r="P172" s="340"/>
      <c r="Q172" s="340"/>
      <c r="R172" s="340"/>
      <c r="S172" s="340"/>
      <c r="T172" s="340"/>
      <c r="U172" s="340"/>
      <c r="V172" s="340"/>
      <c r="W172" s="340"/>
      <c r="X172" s="340"/>
      <c r="Y172" s="339"/>
    </row>
    <row r="173" spans="1:38" s="269" customFormat="1" ht="24.95" customHeight="1" x14ac:dyDescent="0.3">
      <c r="A173" s="304"/>
      <c r="B173" s="303"/>
      <c r="C173" s="338" t="s">
        <v>2</v>
      </c>
      <c r="D173" s="664" t="s">
        <v>177</v>
      </c>
      <c r="E173" s="661"/>
      <c r="F173" s="661"/>
      <c r="G173" s="662"/>
      <c r="H173" s="377"/>
      <c r="I173" s="343">
        <v>118990</v>
      </c>
      <c r="J173" s="343">
        <v>99200</v>
      </c>
      <c r="K173" s="342">
        <v>19790</v>
      </c>
      <c r="L173" s="341" t="s">
        <v>2</v>
      </c>
      <c r="M173" s="340"/>
      <c r="N173" s="340"/>
      <c r="O173" s="340"/>
      <c r="P173" s="340"/>
      <c r="Q173" s="340"/>
      <c r="R173" s="340"/>
      <c r="S173" s="340"/>
      <c r="T173" s="340"/>
      <c r="U173" s="340"/>
      <c r="V173" s="340"/>
      <c r="W173" s="340"/>
      <c r="X173" s="340"/>
      <c r="Y173" s="339"/>
      <c r="AA173" s="259"/>
      <c r="AB173" s="259"/>
      <c r="AC173" s="259"/>
      <c r="AD173" s="259"/>
      <c r="AE173" s="259"/>
      <c r="AF173" s="259"/>
      <c r="AG173" s="259"/>
      <c r="AH173" s="259"/>
      <c r="AI173" s="259"/>
      <c r="AJ173" s="259"/>
      <c r="AK173" s="259"/>
      <c r="AL173" s="259"/>
    </row>
    <row r="174" spans="1:38" s="269" customFormat="1" ht="24.95" customHeight="1" x14ac:dyDescent="0.3">
      <c r="A174" s="304"/>
      <c r="B174" s="303"/>
      <c r="C174" s="303"/>
      <c r="D174" s="338" t="s">
        <v>2</v>
      </c>
      <c r="E174" s="317" t="s">
        <v>133</v>
      </c>
      <c r="F174" s="317" t="s">
        <v>132</v>
      </c>
      <c r="G174" s="337" t="s">
        <v>131</v>
      </c>
      <c r="H174" s="336"/>
      <c r="I174" s="335">
        <v>118990</v>
      </c>
      <c r="J174" s="335">
        <v>99200</v>
      </c>
      <c r="K174" s="334">
        <v>19790</v>
      </c>
      <c r="L174" s="333" t="s">
        <v>2</v>
      </c>
      <c r="M174" s="332"/>
      <c r="N174" s="332"/>
      <c r="O174" s="332"/>
      <c r="P174" s="332"/>
      <c r="Q174" s="332"/>
      <c r="R174" s="332"/>
      <c r="S174" s="332"/>
      <c r="T174" s="332"/>
      <c r="U174" s="332"/>
      <c r="V174" s="332"/>
      <c r="W174" s="332"/>
      <c r="X174" s="332"/>
      <c r="Y174" s="331"/>
      <c r="AA174" s="259"/>
      <c r="AB174" s="259"/>
      <c r="AC174" s="259"/>
      <c r="AD174" s="259"/>
      <c r="AE174" s="259"/>
      <c r="AF174" s="259"/>
      <c r="AG174" s="259"/>
      <c r="AH174" s="259"/>
      <c r="AI174" s="259"/>
      <c r="AJ174" s="259"/>
      <c r="AK174" s="259"/>
      <c r="AL174" s="259"/>
    </row>
    <row r="175" spans="1:38" s="269" customFormat="1" ht="24.95" customHeight="1" x14ac:dyDescent="0.3">
      <c r="A175" s="304"/>
      <c r="B175" s="303"/>
      <c r="C175" s="303"/>
      <c r="D175" s="303"/>
      <c r="E175" s="317" t="s">
        <v>119</v>
      </c>
      <c r="F175" s="317" t="s">
        <v>176</v>
      </c>
      <c r="G175" s="315" t="s">
        <v>175</v>
      </c>
      <c r="H175" s="314"/>
      <c r="I175" s="313">
        <v>18000</v>
      </c>
      <c r="J175" s="313">
        <v>14000</v>
      </c>
      <c r="K175" s="328">
        <v>4000</v>
      </c>
      <c r="L175" s="370" t="s">
        <v>164</v>
      </c>
      <c r="M175" s="310"/>
      <c r="N175" s="310"/>
      <c r="O175" s="310"/>
      <c r="P175" s="310"/>
      <c r="Q175" s="310"/>
      <c r="R175" s="310"/>
      <c r="S175" s="310"/>
      <c r="T175" s="310"/>
      <c r="U175" s="310"/>
      <c r="V175" s="310"/>
      <c r="W175" s="310"/>
      <c r="X175" s="310"/>
      <c r="Y175" s="309">
        <f>SUM(Y176)</f>
        <v>4000</v>
      </c>
      <c r="AA175" s="259"/>
      <c r="AB175" s="259"/>
      <c r="AC175" s="259"/>
      <c r="AD175" s="259"/>
      <c r="AE175" s="259"/>
      <c r="AF175" s="259"/>
      <c r="AG175" s="259"/>
      <c r="AH175" s="259"/>
      <c r="AI175" s="259"/>
      <c r="AJ175" s="259"/>
      <c r="AK175" s="259"/>
      <c r="AL175" s="259"/>
    </row>
    <row r="176" spans="1:38" s="269" customFormat="1" ht="24.95" customHeight="1" x14ac:dyDescent="0.3">
      <c r="A176" s="304"/>
      <c r="B176" s="303"/>
      <c r="C176" s="303"/>
      <c r="D176" s="303"/>
      <c r="E176" s="352"/>
      <c r="F176" s="352"/>
      <c r="G176" s="308"/>
      <c r="H176" s="300"/>
      <c r="I176" s="299"/>
      <c r="J176" s="299"/>
      <c r="K176" s="307"/>
      <c r="L176" s="297" t="s">
        <v>174</v>
      </c>
      <c r="M176" s="295"/>
      <c r="N176" s="295"/>
      <c r="O176" s="295"/>
      <c r="P176" s="295"/>
      <c r="Q176" s="663">
        <v>2000000</v>
      </c>
      <c r="R176" s="663"/>
      <c r="S176" s="663"/>
      <c r="T176" s="376" t="s">
        <v>173</v>
      </c>
      <c r="U176" s="294" t="s">
        <v>160</v>
      </c>
      <c r="V176" s="295">
        <v>2</v>
      </c>
      <c r="W176" s="295" t="s">
        <v>159</v>
      </c>
      <c r="X176" s="294" t="s">
        <v>158</v>
      </c>
      <c r="Y176" s="293">
        <f>(Q176*V176)/1000</f>
        <v>4000</v>
      </c>
      <c r="AA176" s="259"/>
      <c r="AB176" s="259"/>
      <c r="AC176" s="259"/>
      <c r="AD176" s="259"/>
      <c r="AE176" s="259"/>
      <c r="AF176" s="259"/>
      <c r="AG176" s="259"/>
      <c r="AH176" s="259"/>
      <c r="AI176" s="259"/>
      <c r="AJ176" s="259"/>
      <c r="AK176" s="259"/>
      <c r="AL176" s="259"/>
    </row>
    <row r="177" spans="1:38" s="269" customFormat="1" ht="24.95" customHeight="1" x14ac:dyDescent="0.3">
      <c r="A177" s="359"/>
      <c r="B177" s="348"/>
      <c r="C177" s="348"/>
      <c r="D177" s="348"/>
      <c r="E177" s="347"/>
      <c r="F177" s="347"/>
      <c r="G177" s="324"/>
      <c r="H177" s="323"/>
      <c r="I177" s="322"/>
      <c r="J177" s="322"/>
      <c r="K177" s="321"/>
      <c r="L177" s="320"/>
      <c r="M177" s="319"/>
      <c r="N177" s="319"/>
      <c r="O177" s="319"/>
      <c r="P177" s="319"/>
      <c r="Q177" s="319"/>
      <c r="R177" s="319"/>
      <c r="S177" s="319"/>
      <c r="T177" s="319"/>
      <c r="U177" s="319"/>
      <c r="V177" s="319"/>
      <c r="W177" s="319"/>
      <c r="X177" s="319"/>
      <c r="Y177" s="318"/>
      <c r="AA177" s="259"/>
      <c r="AB177" s="259"/>
      <c r="AC177" s="259"/>
      <c r="AD177" s="259"/>
      <c r="AE177" s="259"/>
      <c r="AF177" s="259"/>
      <c r="AG177" s="259"/>
      <c r="AH177" s="259"/>
      <c r="AI177" s="259"/>
      <c r="AJ177" s="259"/>
      <c r="AK177" s="259"/>
      <c r="AL177" s="259"/>
    </row>
    <row r="178" spans="1:38" s="269" customFormat="1" ht="24.95" customHeight="1" x14ac:dyDescent="0.3">
      <c r="A178" s="358"/>
      <c r="B178" s="338"/>
      <c r="C178" s="338"/>
      <c r="D178" s="338"/>
      <c r="E178" s="317" t="s">
        <v>119</v>
      </c>
      <c r="F178" s="317" t="s">
        <v>139</v>
      </c>
      <c r="G178" s="329" t="s">
        <v>138</v>
      </c>
      <c r="H178" s="314"/>
      <c r="I178" s="313">
        <v>70990</v>
      </c>
      <c r="J178" s="313">
        <v>55200</v>
      </c>
      <c r="K178" s="312">
        <v>15790</v>
      </c>
      <c r="L178" s="370" t="s">
        <v>164</v>
      </c>
      <c r="M178" s="310"/>
      <c r="N178" s="310"/>
      <c r="O178" s="310"/>
      <c r="P178" s="310"/>
      <c r="Q178" s="310"/>
      <c r="R178" s="310"/>
      <c r="S178" s="310"/>
      <c r="T178" s="310"/>
      <c r="U178" s="310"/>
      <c r="V178" s="310"/>
      <c r="W178" s="310"/>
      <c r="X178" s="310"/>
      <c r="Y178" s="309">
        <f>SUM(Y179:Y180)</f>
        <v>15790</v>
      </c>
      <c r="AA178" s="259"/>
      <c r="AB178" s="259"/>
      <c r="AC178" s="259"/>
      <c r="AD178" s="259"/>
      <c r="AE178" s="259"/>
      <c r="AF178" s="259"/>
      <c r="AG178" s="259"/>
      <c r="AH178" s="259"/>
      <c r="AI178" s="259"/>
      <c r="AJ178" s="259"/>
      <c r="AK178" s="259"/>
      <c r="AL178" s="259"/>
    </row>
    <row r="179" spans="1:38" s="269" customFormat="1" ht="24.95" customHeight="1" x14ac:dyDescent="0.3">
      <c r="A179" s="304"/>
      <c r="B179" s="303"/>
      <c r="C179" s="303"/>
      <c r="D179" s="303"/>
      <c r="E179" s="352"/>
      <c r="F179" s="352"/>
      <c r="G179" s="301"/>
      <c r="H179" s="300"/>
      <c r="I179" s="299"/>
      <c r="J179" s="299"/>
      <c r="K179" s="298"/>
      <c r="L179" s="375" t="s">
        <v>172</v>
      </c>
      <c r="M179" s="373"/>
      <c r="N179" s="373"/>
      <c r="O179" s="373"/>
      <c r="P179" s="669">
        <v>200000</v>
      </c>
      <c r="Q179" s="669"/>
      <c r="R179" s="372" t="s">
        <v>160</v>
      </c>
      <c r="S179" s="374">
        <v>30</v>
      </c>
      <c r="T179" s="372" t="s">
        <v>171</v>
      </c>
      <c r="U179" s="372" t="s">
        <v>160</v>
      </c>
      <c r="V179" s="372">
        <v>2</v>
      </c>
      <c r="W179" s="373" t="s">
        <v>169</v>
      </c>
      <c r="X179" s="372" t="s">
        <v>158</v>
      </c>
      <c r="Y179" s="371">
        <f>INT(P179*S179*V179/1000)</f>
        <v>12000</v>
      </c>
      <c r="AA179" s="259"/>
      <c r="AB179" s="259"/>
      <c r="AC179" s="259"/>
      <c r="AD179" s="259"/>
      <c r="AE179" s="259"/>
      <c r="AF179" s="259"/>
      <c r="AG179" s="259"/>
      <c r="AH179" s="259"/>
      <c r="AI179" s="259"/>
      <c r="AJ179" s="259"/>
      <c r="AK179" s="259"/>
      <c r="AL179" s="259"/>
    </row>
    <row r="180" spans="1:38" s="269" customFormat="1" ht="24.95" customHeight="1" x14ac:dyDescent="0.3">
      <c r="A180" s="304"/>
      <c r="B180" s="303"/>
      <c r="C180" s="303"/>
      <c r="D180" s="303"/>
      <c r="E180" s="352"/>
      <c r="F180" s="352"/>
      <c r="G180" s="301"/>
      <c r="H180" s="351"/>
      <c r="I180" s="350"/>
      <c r="J180" s="350"/>
      <c r="K180" s="298"/>
      <c r="L180" s="375" t="s">
        <v>170</v>
      </c>
      <c r="M180" s="373"/>
      <c r="N180" s="373"/>
      <c r="O180" s="373"/>
      <c r="P180" s="669">
        <v>1895000</v>
      </c>
      <c r="Q180" s="669"/>
      <c r="R180" s="372"/>
      <c r="S180" s="374"/>
      <c r="T180" s="372"/>
      <c r="U180" s="372" t="s">
        <v>160</v>
      </c>
      <c r="V180" s="374">
        <v>2</v>
      </c>
      <c r="W180" s="373" t="s">
        <v>169</v>
      </c>
      <c r="X180" s="372" t="s">
        <v>158</v>
      </c>
      <c r="Y180" s="371">
        <f>INT(P180*V180/1000)</f>
        <v>3790</v>
      </c>
      <c r="AA180" s="259"/>
      <c r="AB180" s="259"/>
      <c r="AC180" s="259"/>
      <c r="AD180" s="259"/>
      <c r="AE180" s="259"/>
      <c r="AF180" s="259"/>
      <c r="AG180" s="259"/>
      <c r="AH180" s="259"/>
      <c r="AI180" s="259"/>
      <c r="AJ180" s="259"/>
      <c r="AK180" s="259"/>
      <c r="AL180" s="259"/>
    </row>
    <row r="181" spans="1:38" s="269" customFormat="1" ht="24.95" customHeight="1" x14ac:dyDescent="0.3">
      <c r="A181" s="304"/>
      <c r="B181" s="303"/>
      <c r="C181" s="303"/>
      <c r="D181" s="348"/>
      <c r="E181" s="347"/>
      <c r="F181" s="347"/>
      <c r="G181" s="324"/>
      <c r="H181" s="323"/>
      <c r="I181" s="322"/>
      <c r="J181" s="322"/>
      <c r="K181" s="321"/>
      <c r="L181" s="320"/>
      <c r="M181" s="319"/>
      <c r="N181" s="319"/>
      <c r="O181" s="319"/>
      <c r="P181" s="319"/>
      <c r="Q181" s="319"/>
      <c r="R181" s="319"/>
      <c r="S181" s="319"/>
      <c r="T181" s="319"/>
      <c r="U181" s="319"/>
      <c r="V181" s="319"/>
      <c r="W181" s="319"/>
      <c r="X181" s="319"/>
      <c r="Y181" s="318"/>
      <c r="AA181" s="259"/>
      <c r="AB181" s="259"/>
      <c r="AC181" s="259"/>
      <c r="AD181" s="259"/>
      <c r="AE181" s="259"/>
      <c r="AF181" s="259"/>
      <c r="AG181" s="259"/>
      <c r="AH181" s="259"/>
      <c r="AI181" s="259"/>
      <c r="AJ181" s="259"/>
      <c r="AK181" s="259"/>
      <c r="AL181" s="259"/>
    </row>
    <row r="182" spans="1:38" ht="24.95" customHeight="1" x14ac:dyDescent="0.3">
      <c r="A182" s="304"/>
      <c r="B182" s="303" t="s">
        <v>2</v>
      </c>
      <c r="C182" s="664" t="s">
        <v>168</v>
      </c>
      <c r="D182" s="661"/>
      <c r="E182" s="661"/>
      <c r="F182" s="661"/>
      <c r="G182" s="662"/>
      <c r="H182" s="357"/>
      <c r="I182" s="335">
        <v>263824</v>
      </c>
      <c r="J182" s="335">
        <v>256014</v>
      </c>
      <c r="K182" s="334">
        <v>7810</v>
      </c>
      <c r="L182" s="333" t="s">
        <v>2</v>
      </c>
      <c r="M182" s="332"/>
      <c r="N182" s="332"/>
      <c r="O182" s="332"/>
      <c r="P182" s="332"/>
      <c r="Q182" s="332"/>
      <c r="R182" s="332"/>
      <c r="S182" s="332"/>
      <c r="T182" s="332"/>
      <c r="U182" s="332"/>
      <c r="V182" s="332"/>
      <c r="W182" s="332"/>
      <c r="X182" s="332"/>
      <c r="Y182" s="331"/>
    </row>
    <row r="183" spans="1:38" ht="24.95" customHeight="1" x14ac:dyDescent="0.3">
      <c r="A183" s="304"/>
      <c r="B183" s="303"/>
      <c r="C183" s="338" t="s">
        <v>2</v>
      </c>
      <c r="D183" s="664" t="s">
        <v>167</v>
      </c>
      <c r="E183" s="661"/>
      <c r="F183" s="661"/>
      <c r="G183" s="662"/>
      <c r="H183" s="344"/>
      <c r="I183" s="343">
        <v>76000</v>
      </c>
      <c r="J183" s="343">
        <v>73000</v>
      </c>
      <c r="K183" s="342">
        <v>3000</v>
      </c>
      <c r="L183" s="341" t="s">
        <v>2</v>
      </c>
      <c r="M183" s="340"/>
      <c r="N183" s="340"/>
      <c r="O183" s="340"/>
      <c r="P183" s="340"/>
      <c r="Q183" s="340"/>
      <c r="R183" s="340"/>
      <c r="S183" s="340"/>
      <c r="T183" s="340"/>
      <c r="U183" s="340"/>
      <c r="V183" s="340"/>
      <c r="W183" s="340"/>
      <c r="X183" s="340"/>
      <c r="Y183" s="339"/>
    </row>
    <row r="184" spans="1:38" ht="24.95" customHeight="1" x14ac:dyDescent="0.3">
      <c r="A184" s="304"/>
      <c r="B184" s="303"/>
      <c r="C184" s="303"/>
      <c r="D184" s="338" t="s">
        <v>2</v>
      </c>
      <c r="E184" s="317" t="s">
        <v>133</v>
      </c>
      <c r="F184" s="317" t="s">
        <v>132</v>
      </c>
      <c r="G184" s="337" t="s">
        <v>131</v>
      </c>
      <c r="H184" s="336"/>
      <c r="I184" s="335">
        <v>76000</v>
      </c>
      <c r="J184" s="335">
        <v>73000</v>
      </c>
      <c r="K184" s="334">
        <v>3000</v>
      </c>
      <c r="L184" s="333" t="s">
        <v>2</v>
      </c>
      <c r="M184" s="332"/>
      <c r="N184" s="332"/>
      <c r="O184" s="332"/>
      <c r="P184" s="332"/>
      <c r="Q184" s="332"/>
      <c r="R184" s="332"/>
      <c r="S184" s="332"/>
      <c r="T184" s="332"/>
      <c r="U184" s="332"/>
      <c r="V184" s="332"/>
      <c r="W184" s="332"/>
      <c r="X184" s="332"/>
      <c r="Y184" s="331"/>
    </row>
    <row r="185" spans="1:38" ht="24.95" customHeight="1" x14ac:dyDescent="0.3">
      <c r="A185" s="304"/>
      <c r="B185" s="303"/>
      <c r="C185" s="303"/>
      <c r="D185" s="303"/>
      <c r="E185" s="317" t="s">
        <v>119</v>
      </c>
      <c r="F185" s="317" t="s">
        <v>166</v>
      </c>
      <c r="G185" s="329" t="s">
        <v>165</v>
      </c>
      <c r="H185" s="314"/>
      <c r="I185" s="313">
        <v>76000</v>
      </c>
      <c r="J185" s="313">
        <v>73000</v>
      </c>
      <c r="K185" s="312">
        <v>3000</v>
      </c>
      <c r="L185" s="370" t="s">
        <v>164</v>
      </c>
      <c r="M185" s="310"/>
      <c r="N185" s="310"/>
      <c r="O185" s="310"/>
      <c r="P185" s="310"/>
      <c r="Q185" s="310"/>
      <c r="R185" s="310"/>
      <c r="S185" s="310"/>
      <c r="T185" s="310"/>
      <c r="U185" s="310"/>
      <c r="V185" s="310"/>
      <c r="W185" s="310"/>
      <c r="X185" s="310"/>
      <c r="Y185" s="309">
        <f>SUM(Y186)</f>
        <v>3000</v>
      </c>
    </row>
    <row r="186" spans="1:38" ht="24.95" customHeight="1" x14ac:dyDescent="0.3">
      <c r="A186" s="304"/>
      <c r="B186" s="303"/>
      <c r="C186" s="303"/>
      <c r="D186" s="303"/>
      <c r="E186" s="369"/>
      <c r="F186" s="302"/>
      <c r="G186" s="301"/>
      <c r="H186" s="300"/>
      <c r="I186" s="299"/>
      <c r="J186" s="299"/>
      <c r="K186" s="298"/>
      <c r="L186" s="297" t="s">
        <v>163</v>
      </c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  <c r="X186" s="295"/>
      <c r="Y186" s="293">
        <f>SUM(Y187:Y187)</f>
        <v>3000</v>
      </c>
    </row>
    <row r="187" spans="1:38" s="363" customFormat="1" ht="24.95" customHeight="1" x14ac:dyDescent="0.3">
      <c r="A187" s="304"/>
      <c r="B187" s="303"/>
      <c r="C187" s="303"/>
      <c r="D187" s="303"/>
      <c r="E187" s="302"/>
      <c r="F187" s="302"/>
      <c r="G187" s="368"/>
      <c r="H187" s="351"/>
      <c r="I187" s="350"/>
      <c r="J187" s="350"/>
      <c r="K187" s="367"/>
      <c r="L187" s="366" t="s">
        <v>162</v>
      </c>
      <c r="M187" s="296"/>
      <c r="N187" s="296"/>
      <c r="O187" s="296"/>
      <c r="P187" s="296"/>
      <c r="Q187" s="671">
        <v>3000000</v>
      </c>
      <c r="R187" s="671"/>
      <c r="S187" s="671"/>
      <c r="T187" s="365" t="s">
        <v>161</v>
      </c>
      <c r="U187" s="365" t="s">
        <v>160</v>
      </c>
      <c r="V187" s="365">
        <v>1</v>
      </c>
      <c r="W187" s="296" t="s">
        <v>159</v>
      </c>
      <c r="X187" s="365" t="s">
        <v>158</v>
      </c>
      <c r="Y187" s="364">
        <f>INT(Q187*V187/1000)</f>
        <v>3000</v>
      </c>
      <c r="Z187" s="269"/>
    </row>
    <row r="188" spans="1:38" ht="24.95" customHeight="1" x14ac:dyDescent="0.3">
      <c r="A188" s="304"/>
      <c r="B188" s="303"/>
      <c r="C188" s="303"/>
      <c r="D188" s="348"/>
      <c r="E188" s="327"/>
      <c r="F188" s="327"/>
      <c r="G188" s="324"/>
      <c r="H188" s="323"/>
      <c r="I188" s="322"/>
      <c r="J188" s="322"/>
      <c r="K188" s="321"/>
      <c r="L188" s="320"/>
      <c r="M188" s="319"/>
      <c r="N188" s="319"/>
      <c r="O188" s="319"/>
      <c r="P188" s="319"/>
      <c r="Q188" s="319"/>
      <c r="R188" s="319"/>
      <c r="S188" s="319"/>
      <c r="T188" s="319"/>
      <c r="U188" s="319"/>
      <c r="V188" s="319"/>
      <c r="W188" s="319"/>
      <c r="X188" s="319"/>
      <c r="Y188" s="318"/>
    </row>
    <row r="189" spans="1:38" ht="24.95" customHeight="1" x14ac:dyDescent="0.3">
      <c r="A189" s="304"/>
      <c r="B189" s="303"/>
      <c r="C189" s="303" t="s">
        <v>2</v>
      </c>
      <c r="D189" s="664" t="s">
        <v>157</v>
      </c>
      <c r="E189" s="661"/>
      <c r="F189" s="661"/>
      <c r="G189" s="662"/>
      <c r="H189" s="357"/>
      <c r="I189" s="335">
        <v>49010</v>
      </c>
      <c r="J189" s="335">
        <v>48700</v>
      </c>
      <c r="K189" s="334">
        <v>310</v>
      </c>
      <c r="L189" s="333" t="s">
        <v>2</v>
      </c>
      <c r="M189" s="332"/>
      <c r="N189" s="332"/>
      <c r="O189" s="332"/>
      <c r="P189" s="332"/>
      <c r="Q189" s="332"/>
      <c r="R189" s="332"/>
      <c r="S189" s="332"/>
      <c r="T189" s="332"/>
      <c r="U189" s="332"/>
      <c r="V189" s="332"/>
      <c r="W189" s="332"/>
      <c r="X189" s="332"/>
      <c r="Y189" s="331"/>
    </row>
    <row r="190" spans="1:38" ht="24.95" customHeight="1" x14ac:dyDescent="0.3">
      <c r="A190" s="304"/>
      <c r="B190" s="303"/>
      <c r="C190" s="303"/>
      <c r="D190" s="338" t="s">
        <v>2</v>
      </c>
      <c r="E190" s="317" t="s">
        <v>133</v>
      </c>
      <c r="F190" s="317" t="s">
        <v>132</v>
      </c>
      <c r="G190" s="337" t="s">
        <v>131</v>
      </c>
      <c r="H190" s="336"/>
      <c r="I190" s="335">
        <v>49010</v>
      </c>
      <c r="J190" s="335">
        <v>48700</v>
      </c>
      <c r="K190" s="334">
        <v>310</v>
      </c>
      <c r="L190" s="333" t="s">
        <v>2</v>
      </c>
      <c r="M190" s="332"/>
      <c r="N190" s="332"/>
      <c r="O190" s="332"/>
      <c r="P190" s="332"/>
      <c r="Q190" s="332"/>
      <c r="R190" s="332"/>
      <c r="S190" s="332"/>
      <c r="T190" s="332"/>
      <c r="U190" s="332"/>
      <c r="V190" s="332"/>
      <c r="W190" s="332"/>
      <c r="X190" s="332"/>
      <c r="Y190" s="331"/>
    </row>
    <row r="191" spans="1:38" ht="24.95" customHeight="1" x14ac:dyDescent="0.3">
      <c r="A191" s="304"/>
      <c r="B191" s="303"/>
      <c r="C191" s="303"/>
      <c r="D191" s="303"/>
      <c r="E191" s="317" t="s">
        <v>119</v>
      </c>
      <c r="F191" s="317" t="s">
        <v>156</v>
      </c>
      <c r="G191" s="329" t="s">
        <v>155</v>
      </c>
      <c r="H191" s="314"/>
      <c r="I191" s="313">
        <v>3410</v>
      </c>
      <c r="J191" s="313">
        <v>3100</v>
      </c>
      <c r="K191" s="328">
        <v>310</v>
      </c>
      <c r="L191" s="311" t="s">
        <v>9</v>
      </c>
      <c r="M191" s="310"/>
      <c r="N191" s="310"/>
      <c r="O191" s="310"/>
      <c r="P191" s="310"/>
      <c r="Q191" s="310"/>
      <c r="R191" s="310"/>
      <c r="S191" s="310"/>
      <c r="T191" s="310"/>
      <c r="U191" s="310"/>
      <c r="V191" s="310"/>
      <c r="W191" s="310"/>
      <c r="X191" s="310"/>
      <c r="Y191" s="309">
        <f>SUM(Y192:Y193)</f>
        <v>310</v>
      </c>
    </row>
    <row r="192" spans="1:38" ht="24.95" customHeight="1" x14ac:dyDescent="0.3">
      <c r="A192" s="304"/>
      <c r="B192" s="303"/>
      <c r="C192" s="303"/>
      <c r="D192" s="303"/>
      <c r="E192" s="352"/>
      <c r="F192" s="352"/>
      <c r="G192" s="301"/>
      <c r="H192" s="300"/>
      <c r="I192" s="299"/>
      <c r="J192" s="299"/>
      <c r="K192" s="298"/>
      <c r="L192" s="297" t="s">
        <v>154</v>
      </c>
      <c r="M192" s="295"/>
      <c r="N192" s="295"/>
      <c r="O192" s="295"/>
      <c r="P192" s="295"/>
      <c r="Q192" s="663">
        <v>310000</v>
      </c>
      <c r="R192" s="663"/>
      <c r="S192" s="663"/>
      <c r="T192" s="294" t="s">
        <v>89</v>
      </c>
      <c r="U192" s="294" t="s">
        <v>88</v>
      </c>
      <c r="V192" s="294">
        <v>1</v>
      </c>
      <c r="W192" s="295" t="s">
        <v>153</v>
      </c>
      <c r="X192" s="294" t="s">
        <v>86</v>
      </c>
      <c r="Y192" s="293">
        <f>INT(Q192*V192/1000)</f>
        <v>310</v>
      </c>
    </row>
    <row r="193" spans="1:38" ht="24.95" customHeight="1" x14ac:dyDescent="0.3">
      <c r="A193" s="304"/>
      <c r="B193" s="303"/>
      <c r="C193" s="303"/>
      <c r="D193" s="303"/>
      <c r="E193" s="352"/>
      <c r="F193" s="352"/>
      <c r="G193" s="301"/>
      <c r="H193" s="351"/>
      <c r="I193" s="350"/>
      <c r="J193" s="350"/>
      <c r="K193" s="298"/>
      <c r="L193" s="297"/>
      <c r="M193" s="295"/>
      <c r="N193" s="295"/>
      <c r="O193" s="295"/>
      <c r="P193" s="295"/>
      <c r="Q193" s="663"/>
      <c r="R193" s="663"/>
      <c r="S193" s="663"/>
      <c r="T193" s="294"/>
      <c r="U193" s="294"/>
      <c r="V193" s="294"/>
      <c r="W193" s="295"/>
      <c r="X193" s="294"/>
      <c r="Y193" s="293"/>
    </row>
    <row r="194" spans="1:38" ht="24.95" customHeight="1" x14ac:dyDescent="0.3">
      <c r="A194" s="304"/>
      <c r="B194" s="303"/>
      <c r="C194" s="303" t="s">
        <v>2</v>
      </c>
      <c r="D194" s="664" t="s">
        <v>152</v>
      </c>
      <c r="E194" s="661"/>
      <c r="F194" s="661"/>
      <c r="G194" s="662"/>
      <c r="H194" s="344"/>
      <c r="I194" s="343">
        <v>138814</v>
      </c>
      <c r="J194" s="343">
        <v>134314</v>
      </c>
      <c r="K194" s="342">
        <v>4500</v>
      </c>
      <c r="L194" s="341" t="s">
        <v>2</v>
      </c>
      <c r="M194" s="340"/>
      <c r="N194" s="340"/>
      <c r="O194" s="340"/>
      <c r="P194" s="340"/>
      <c r="Q194" s="340"/>
      <c r="R194" s="340"/>
      <c r="S194" s="340"/>
      <c r="T194" s="340"/>
      <c r="U194" s="340"/>
      <c r="V194" s="340"/>
      <c r="W194" s="340"/>
      <c r="X194" s="340"/>
      <c r="Y194" s="339"/>
    </row>
    <row r="195" spans="1:38" ht="24.95" customHeight="1" x14ac:dyDescent="0.3">
      <c r="A195" s="304"/>
      <c r="B195" s="303"/>
      <c r="C195" s="303"/>
      <c r="D195" s="338" t="s">
        <v>2</v>
      </c>
      <c r="E195" s="362">
        <v>712</v>
      </c>
      <c r="F195" s="361"/>
      <c r="G195" s="337" t="s">
        <v>131</v>
      </c>
      <c r="H195" s="336"/>
      <c r="I195" s="335">
        <v>138814</v>
      </c>
      <c r="J195" s="335">
        <v>134314</v>
      </c>
      <c r="K195" s="334">
        <v>4500</v>
      </c>
      <c r="L195" s="333" t="s">
        <v>2</v>
      </c>
      <c r="M195" s="332"/>
      <c r="N195" s="332"/>
      <c r="O195" s="332"/>
      <c r="P195" s="332"/>
      <c r="Q195" s="332"/>
      <c r="R195" s="332"/>
      <c r="S195" s="332"/>
      <c r="T195" s="332"/>
      <c r="U195" s="332"/>
      <c r="V195" s="332"/>
      <c r="W195" s="332"/>
      <c r="X195" s="332"/>
      <c r="Y195" s="331"/>
    </row>
    <row r="196" spans="1:38" ht="24.95" customHeight="1" x14ac:dyDescent="0.3">
      <c r="A196" s="304"/>
      <c r="B196" s="303"/>
      <c r="C196" s="303"/>
      <c r="D196" s="303"/>
      <c r="E196" s="360" t="s">
        <v>119</v>
      </c>
      <c r="F196" s="316">
        <v>206</v>
      </c>
      <c r="G196" s="329" t="s">
        <v>151</v>
      </c>
      <c r="H196" s="314"/>
      <c r="I196" s="313">
        <v>16500</v>
      </c>
      <c r="J196" s="313">
        <v>12000</v>
      </c>
      <c r="K196" s="312">
        <v>4500</v>
      </c>
      <c r="L196" s="311" t="s">
        <v>9</v>
      </c>
      <c r="M196" s="310"/>
      <c r="N196" s="310"/>
      <c r="O196" s="310"/>
      <c r="P196" s="310"/>
      <c r="Q196" s="310"/>
      <c r="R196" s="310"/>
      <c r="S196" s="310"/>
      <c r="T196" s="310"/>
      <c r="U196" s="310"/>
      <c r="V196" s="310"/>
      <c r="W196" s="310"/>
      <c r="X196" s="310"/>
      <c r="Y196" s="309">
        <f>SUM(Y197:Y198)</f>
        <v>4500</v>
      </c>
      <c r="Z196" s="269">
        <f>7500/7*12</f>
        <v>12857.142857142855</v>
      </c>
    </row>
    <row r="197" spans="1:38" ht="24.95" customHeight="1" x14ac:dyDescent="0.3">
      <c r="A197" s="304"/>
      <c r="B197" s="303"/>
      <c r="C197" s="303"/>
      <c r="D197" s="303"/>
      <c r="E197" s="302"/>
      <c r="F197" s="302"/>
      <c r="G197" s="308"/>
      <c r="H197" s="300"/>
      <c r="I197" s="299"/>
      <c r="J197" s="299"/>
      <c r="K197" s="307"/>
      <c r="L197" s="297" t="s">
        <v>150</v>
      </c>
      <c r="M197" s="295"/>
      <c r="N197" s="295"/>
      <c r="O197" s="295"/>
      <c r="P197" s="295"/>
      <c r="Q197" s="663">
        <v>4500000</v>
      </c>
      <c r="R197" s="663"/>
      <c r="S197" s="663"/>
      <c r="T197" s="295" t="s">
        <v>89</v>
      </c>
      <c r="U197" s="294" t="s">
        <v>88</v>
      </c>
      <c r="V197" s="294">
        <v>1</v>
      </c>
      <c r="W197" s="294" t="s">
        <v>87</v>
      </c>
      <c r="X197" s="294" t="s">
        <v>86</v>
      </c>
      <c r="Y197" s="293">
        <f>INT(Q197*V197/1000)</f>
        <v>4500</v>
      </c>
    </row>
    <row r="198" spans="1:38" ht="24.95" customHeight="1" x14ac:dyDescent="0.3">
      <c r="A198" s="304"/>
      <c r="B198" s="303"/>
      <c r="C198" s="303"/>
      <c r="D198" s="303"/>
      <c r="E198" s="327"/>
      <c r="F198" s="327"/>
      <c r="G198" s="324"/>
      <c r="H198" s="323"/>
      <c r="I198" s="322"/>
      <c r="J198" s="322"/>
      <c r="K198" s="321"/>
      <c r="L198" s="320"/>
      <c r="M198" s="319"/>
      <c r="N198" s="319"/>
      <c r="O198" s="319"/>
      <c r="P198" s="319"/>
      <c r="Q198" s="319"/>
      <c r="R198" s="319"/>
      <c r="S198" s="319"/>
      <c r="T198" s="319"/>
      <c r="U198" s="319"/>
      <c r="V198" s="319"/>
      <c r="W198" s="319"/>
      <c r="X198" s="319"/>
      <c r="Y198" s="318"/>
    </row>
    <row r="199" spans="1:38" s="269" customFormat="1" ht="24.95" customHeight="1" x14ac:dyDescent="0.3">
      <c r="A199" s="304" t="s">
        <v>2</v>
      </c>
      <c r="B199" s="664" t="s">
        <v>149</v>
      </c>
      <c r="C199" s="661"/>
      <c r="D199" s="661"/>
      <c r="E199" s="661"/>
      <c r="F199" s="661"/>
      <c r="G199" s="662"/>
      <c r="H199" s="357"/>
      <c r="I199" s="335">
        <v>20440</v>
      </c>
      <c r="J199" s="335">
        <v>19440</v>
      </c>
      <c r="K199" s="328">
        <v>1000</v>
      </c>
      <c r="L199" s="333" t="s">
        <v>2</v>
      </c>
      <c r="M199" s="332"/>
      <c r="N199" s="332"/>
      <c r="O199" s="332"/>
      <c r="P199" s="332"/>
      <c r="Q199" s="332"/>
      <c r="R199" s="332"/>
      <c r="S199" s="332"/>
      <c r="T199" s="332"/>
      <c r="U199" s="332"/>
      <c r="V199" s="332"/>
      <c r="W199" s="332"/>
      <c r="X199" s="332"/>
      <c r="Y199" s="331"/>
      <c r="AA199" s="259"/>
      <c r="AB199" s="259"/>
      <c r="AC199" s="259"/>
      <c r="AD199" s="259"/>
      <c r="AE199" s="259"/>
      <c r="AF199" s="259"/>
      <c r="AG199" s="259"/>
      <c r="AH199" s="259"/>
      <c r="AI199" s="259"/>
      <c r="AJ199" s="259"/>
      <c r="AK199" s="259"/>
      <c r="AL199" s="259"/>
    </row>
    <row r="200" spans="1:38" s="269" customFormat="1" ht="24.95" customHeight="1" x14ac:dyDescent="0.3">
      <c r="A200" s="304"/>
      <c r="B200" s="338" t="s">
        <v>2</v>
      </c>
      <c r="C200" s="664" t="s">
        <v>148</v>
      </c>
      <c r="D200" s="661"/>
      <c r="E200" s="661"/>
      <c r="F200" s="661"/>
      <c r="G200" s="662"/>
      <c r="H200" s="357"/>
      <c r="I200" s="335">
        <v>20440</v>
      </c>
      <c r="J200" s="335">
        <v>19440</v>
      </c>
      <c r="K200" s="328">
        <v>1000</v>
      </c>
      <c r="L200" s="333" t="s">
        <v>2</v>
      </c>
      <c r="M200" s="332"/>
      <c r="N200" s="332"/>
      <c r="O200" s="332"/>
      <c r="P200" s="332"/>
      <c r="Q200" s="332"/>
      <c r="R200" s="332"/>
      <c r="S200" s="332"/>
      <c r="T200" s="332"/>
      <c r="U200" s="332"/>
      <c r="V200" s="332"/>
      <c r="W200" s="332"/>
      <c r="X200" s="332"/>
      <c r="Y200" s="331"/>
      <c r="AA200" s="259"/>
      <c r="AB200" s="259"/>
      <c r="AC200" s="259"/>
      <c r="AD200" s="259"/>
      <c r="AE200" s="259"/>
      <c r="AF200" s="259"/>
      <c r="AG200" s="259"/>
      <c r="AH200" s="259"/>
      <c r="AI200" s="259"/>
      <c r="AJ200" s="259"/>
      <c r="AK200" s="259"/>
      <c r="AL200" s="259"/>
    </row>
    <row r="201" spans="1:38" s="269" customFormat="1" ht="24.95" customHeight="1" x14ac:dyDescent="0.3">
      <c r="A201" s="304"/>
      <c r="B201" s="303"/>
      <c r="C201" s="338" t="s">
        <v>2</v>
      </c>
      <c r="D201" s="664" t="s">
        <v>147</v>
      </c>
      <c r="E201" s="661"/>
      <c r="F201" s="661"/>
      <c r="G201" s="662"/>
      <c r="H201" s="357"/>
      <c r="I201" s="335">
        <v>20440</v>
      </c>
      <c r="J201" s="335">
        <v>19440</v>
      </c>
      <c r="K201" s="328">
        <v>1000</v>
      </c>
      <c r="L201" s="333" t="s">
        <v>2</v>
      </c>
      <c r="M201" s="332"/>
      <c r="N201" s="332"/>
      <c r="O201" s="332"/>
      <c r="P201" s="332"/>
      <c r="Q201" s="332"/>
      <c r="R201" s="332"/>
      <c r="S201" s="332"/>
      <c r="T201" s="332"/>
      <c r="U201" s="332"/>
      <c r="V201" s="332"/>
      <c r="W201" s="332"/>
      <c r="X201" s="332"/>
      <c r="Y201" s="331"/>
      <c r="AA201" s="259"/>
      <c r="AB201" s="259"/>
      <c r="AC201" s="259"/>
      <c r="AD201" s="259"/>
      <c r="AE201" s="259"/>
      <c r="AF201" s="259"/>
      <c r="AG201" s="259"/>
      <c r="AH201" s="259"/>
      <c r="AI201" s="259"/>
      <c r="AJ201" s="259"/>
      <c r="AK201" s="259"/>
      <c r="AL201" s="259"/>
    </row>
    <row r="202" spans="1:38" s="269" customFormat="1" ht="24.95" customHeight="1" x14ac:dyDescent="0.3">
      <c r="A202" s="304"/>
      <c r="B202" s="303"/>
      <c r="C202" s="303"/>
      <c r="D202" s="338" t="s">
        <v>2</v>
      </c>
      <c r="E202" s="317" t="s">
        <v>133</v>
      </c>
      <c r="F202" s="317" t="s">
        <v>132</v>
      </c>
      <c r="G202" s="337" t="s">
        <v>131</v>
      </c>
      <c r="H202" s="336"/>
      <c r="I202" s="335">
        <v>20440</v>
      </c>
      <c r="J202" s="335">
        <v>19440</v>
      </c>
      <c r="K202" s="328">
        <v>1000</v>
      </c>
      <c r="L202" s="333" t="s">
        <v>2</v>
      </c>
      <c r="M202" s="332"/>
      <c r="N202" s="332"/>
      <c r="O202" s="332"/>
      <c r="P202" s="332"/>
      <c r="Q202" s="332"/>
      <c r="R202" s="332"/>
      <c r="S202" s="332"/>
      <c r="T202" s="332"/>
      <c r="U202" s="332"/>
      <c r="V202" s="332"/>
      <c r="W202" s="332"/>
      <c r="X202" s="332"/>
      <c r="Y202" s="331"/>
      <c r="AA202" s="259"/>
      <c r="AB202" s="259"/>
      <c r="AC202" s="259"/>
      <c r="AD202" s="259"/>
      <c r="AE202" s="259"/>
      <c r="AF202" s="259"/>
      <c r="AG202" s="259"/>
      <c r="AH202" s="259"/>
      <c r="AI202" s="259"/>
      <c r="AJ202" s="259"/>
      <c r="AK202" s="259"/>
      <c r="AL202" s="259"/>
    </row>
    <row r="203" spans="1:38" s="269" customFormat="1" ht="24.95" customHeight="1" x14ac:dyDescent="0.3">
      <c r="A203" s="304"/>
      <c r="B203" s="303"/>
      <c r="C203" s="303"/>
      <c r="D203" s="303"/>
      <c r="E203" s="317" t="s">
        <v>119</v>
      </c>
      <c r="F203" s="317" t="s">
        <v>146</v>
      </c>
      <c r="G203" s="329" t="s">
        <v>145</v>
      </c>
      <c r="H203" s="314"/>
      <c r="I203" s="313">
        <v>5200</v>
      </c>
      <c r="J203" s="313">
        <v>4200</v>
      </c>
      <c r="K203" s="328">
        <v>1000</v>
      </c>
      <c r="L203" s="311" t="s">
        <v>9</v>
      </c>
      <c r="M203" s="310"/>
      <c r="N203" s="310"/>
      <c r="O203" s="310"/>
      <c r="P203" s="310"/>
      <c r="Q203" s="310"/>
      <c r="R203" s="310"/>
      <c r="S203" s="310"/>
      <c r="T203" s="310"/>
      <c r="U203" s="310"/>
      <c r="V203" s="310"/>
      <c r="W203" s="310"/>
      <c r="X203" s="310"/>
      <c r="Y203" s="309">
        <f>SUM(Y204:Y205)</f>
        <v>1000</v>
      </c>
      <c r="AA203" s="259"/>
      <c r="AB203" s="259"/>
      <c r="AC203" s="259"/>
      <c r="AD203" s="259"/>
      <c r="AE203" s="259"/>
      <c r="AF203" s="259"/>
      <c r="AG203" s="259"/>
      <c r="AH203" s="259"/>
      <c r="AI203" s="259"/>
      <c r="AJ203" s="259"/>
      <c r="AK203" s="259"/>
      <c r="AL203" s="259"/>
    </row>
    <row r="204" spans="1:38" s="269" customFormat="1" ht="24.95" customHeight="1" x14ac:dyDescent="0.3">
      <c r="A204" s="304"/>
      <c r="B204" s="303"/>
      <c r="C204" s="303"/>
      <c r="D204" s="303"/>
      <c r="E204" s="302"/>
      <c r="F204" s="302"/>
      <c r="G204" s="301"/>
      <c r="H204" s="300"/>
      <c r="I204" s="299"/>
      <c r="J204" s="299"/>
      <c r="K204" s="298"/>
      <c r="L204" s="297" t="s">
        <v>144</v>
      </c>
      <c r="M204" s="295"/>
      <c r="N204" s="295"/>
      <c r="O204" s="295"/>
      <c r="P204" s="295"/>
      <c r="Q204" s="663">
        <v>100000</v>
      </c>
      <c r="R204" s="663"/>
      <c r="S204" s="663"/>
      <c r="T204" s="295" t="s">
        <v>89</v>
      </c>
      <c r="U204" s="294" t="s">
        <v>88</v>
      </c>
      <c r="V204" s="294">
        <v>10</v>
      </c>
      <c r="W204" s="294" t="s">
        <v>143</v>
      </c>
      <c r="X204" s="294" t="s">
        <v>86</v>
      </c>
      <c r="Y204" s="293">
        <f>INT(Q204*V204/1000)</f>
        <v>1000</v>
      </c>
      <c r="AA204" s="259"/>
      <c r="AB204" s="259"/>
      <c r="AC204" s="259"/>
      <c r="AD204" s="259"/>
      <c r="AE204" s="259"/>
      <c r="AF204" s="259"/>
      <c r="AG204" s="259"/>
      <c r="AH204" s="259"/>
      <c r="AI204" s="259"/>
      <c r="AJ204" s="259"/>
      <c r="AK204" s="259"/>
      <c r="AL204" s="259"/>
    </row>
    <row r="205" spans="1:38" s="269" customFormat="1" ht="24.95" customHeight="1" x14ac:dyDescent="0.3">
      <c r="A205" s="359"/>
      <c r="B205" s="348"/>
      <c r="C205" s="348"/>
      <c r="D205" s="348"/>
      <c r="E205" s="327"/>
      <c r="F205" s="327"/>
      <c r="G205" s="324"/>
      <c r="H205" s="323"/>
      <c r="I205" s="322"/>
      <c r="J205" s="322"/>
      <c r="K205" s="321"/>
      <c r="L205" s="320"/>
      <c r="M205" s="319"/>
      <c r="N205" s="319"/>
      <c r="O205" s="319"/>
      <c r="P205" s="319"/>
      <c r="Q205" s="319"/>
      <c r="R205" s="319"/>
      <c r="S205" s="319"/>
      <c r="T205" s="319"/>
      <c r="U205" s="319"/>
      <c r="V205" s="319"/>
      <c r="W205" s="319"/>
      <c r="X205" s="319"/>
      <c r="Y205" s="318"/>
      <c r="AA205" s="259"/>
      <c r="AB205" s="259"/>
      <c r="AC205" s="259"/>
      <c r="AD205" s="259"/>
      <c r="AE205" s="259"/>
      <c r="AF205" s="259"/>
      <c r="AG205" s="259"/>
      <c r="AH205" s="259"/>
      <c r="AI205" s="259"/>
      <c r="AJ205" s="259"/>
      <c r="AK205" s="259"/>
      <c r="AL205" s="259"/>
    </row>
    <row r="206" spans="1:38" s="269" customFormat="1" ht="24.95" customHeight="1" x14ac:dyDescent="0.3">
      <c r="A206" s="358" t="s">
        <v>2</v>
      </c>
      <c r="B206" s="664" t="s">
        <v>142</v>
      </c>
      <c r="C206" s="661"/>
      <c r="D206" s="661"/>
      <c r="E206" s="661"/>
      <c r="F206" s="661"/>
      <c r="G206" s="662"/>
      <c r="H206" s="357"/>
      <c r="I206" s="335">
        <v>356810</v>
      </c>
      <c r="J206" s="335">
        <v>322310</v>
      </c>
      <c r="K206" s="334">
        <v>34500</v>
      </c>
      <c r="L206" s="333" t="s">
        <v>2</v>
      </c>
      <c r="M206" s="332"/>
      <c r="N206" s="332"/>
      <c r="O206" s="332"/>
      <c r="P206" s="332"/>
      <c r="Q206" s="332"/>
      <c r="R206" s="332"/>
      <c r="S206" s="332"/>
      <c r="T206" s="332"/>
      <c r="U206" s="332"/>
      <c r="V206" s="332"/>
      <c r="W206" s="332"/>
      <c r="X206" s="332"/>
      <c r="Y206" s="331"/>
      <c r="AA206" s="259"/>
      <c r="AB206" s="259"/>
      <c r="AC206" s="259"/>
      <c r="AD206" s="259"/>
      <c r="AE206" s="259"/>
      <c r="AF206" s="259"/>
      <c r="AG206" s="259"/>
      <c r="AH206" s="259"/>
      <c r="AI206" s="259"/>
      <c r="AJ206" s="259"/>
      <c r="AK206" s="259"/>
      <c r="AL206" s="259"/>
    </row>
    <row r="207" spans="1:38" s="269" customFormat="1" ht="24.95" customHeight="1" x14ac:dyDescent="0.3">
      <c r="A207" s="304"/>
      <c r="B207" s="338" t="s">
        <v>2</v>
      </c>
      <c r="C207" s="664" t="s">
        <v>142</v>
      </c>
      <c r="D207" s="661"/>
      <c r="E207" s="661"/>
      <c r="F207" s="661"/>
      <c r="G207" s="662"/>
      <c r="H207" s="357"/>
      <c r="I207" s="335">
        <v>356810</v>
      </c>
      <c r="J207" s="335">
        <v>322310</v>
      </c>
      <c r="K207" s="334">
        <v>34500</v>
      </c>
      <c r="L207" s="333" t="s">
        <v>2</v>
      </c>
      <c r="M207" s="332"/>
      <c r="N207" s="332"/>
      <c r="O207" s="332"/>
      <c r="P207" s="332"/>
      <c r="Q207" s="332"/>
      <c r="R207" s="332"/>
      <c r="S207" s="332"/>
      <c r="T207" s="332"/>
      <c r="U207" s="332"/>
      <c r="V207" s="332"/>
      <c r="W207" s="332"/>
      <c r="X207" s="332"/>
      <c r="Y207" s="331"/>
      <c r="AA207" s="259"/>
      <c r="AB207" s="259"/>
      <c r="AC207" s="259"/>
      <c r="AD207" s="259"/>
      <c r="AE207" s="259"/>
      <c r="AF207" s="259"/>
      <c r="AG207" s="259"/>
      <c r="AH207" s="259"/>
      <c r="AI207" s="259"/>
      <c r="AJ207" s="259"/>
      <c r="AK207" s="259"/>
      <c r="AL207" s="259"/>
    </row>
    <row r="208" spans="1:38" s="269" customFormat="1" ht="24.95" customHeight="1" x14ac:dyDescent="0.3">
      <c r="A208" s="304"/>
      <c r="B208" s="303"/>
      <c r="C208" s="338" t="s">
        <v>2</v>
      </c>
      <c r="D208" s="664" t="s">
        <v>141</v>
      </c>
      <c r="E208" s="661"/>
      <c r="F208" s="661"/>
      <c r="G208" s="662"/>
      <c r="H208" s="357"/>
      <c r="I208" s="335">
        <v>18000</v>
      </c>
      <c r="J208" s="335">
        <v>12000</v>
      </c>
      <c r="K208" s="334">
        <v>6000</v>
      </c>
      <c r="L208" s="333" t="s">
        <v>2</v>
      </c>
      <c r="M208" s="332"/>
      <c r="N208" s="332"/>
      <c r="O208" s="332"/>
      <c r="P208" s="332"/>
      <c r="Q208" s="332"/>
      <c r="R208" s="332"/>
      <c r="S208" s="332"/>
      <c r="T208" s="332"/>
      <c r="U208" s="332"/>
      <c r="V208" s="332"/>
      <c r="W208" s="332"/>
      <c r="X208" s="332"/>
      <c r="Y208" s="331"/>
      <c r="AA208" s="259"/>
      <c r="AB208" s="259"/>
      <c r="AC208" s="259"/>
      <c r="AD208" s="259"/>
      <c r="AE208" s="259"/>
      <c r="AF208" s="259"/>
      <c r="AG208" s="259"/>
      <c r="AH208" s="259"/>
      <c r="AI208" s="259"/>
      <c r="AJ208" s="259"/>
      <c r="AK208" s="259"/>
      <c r="AL208" s="259"/>
    </row>
    <row r="209" spans="1:38" s="269" customFormat="1" ht="24.95" customHeight="1" x14ac:dyDescent="0.3">
      <c r="A209" s="304"/>
      <c r="B209" s="303"/>
      <c r="C209" s="303"/>
      <c r="D209" s="338" t="s">
        <v>2</v>
      </c>
      <c r="E209" s="317" t="s">
        <v>133</v>
      </c>
      <c r="F209" s="317" t="s">
        <v>132</v>
      </c>
      <c r="G209" s="337" t="s">
        <v>131</v>
      </c>
      <c r="H209" s="336"/>
      <c r="I209" s="335">
        <v>18000</v>
      </c>
      <c r="J209" s="335">
        <v>12000</v>
      </c>
      <c r="K209" s="334">
        <v>6000</v>
      </c>
      <c r="L209" s="333" t="s">
        <v>2</v>
      </c>
      <c r="M209" s="332"/>
      <c r="N209" s="332"/>
      <c r="O209" s="332"/>
      <c r="P209" s="332"/>
      <c r="Q209" s="332"/>
      <c r="R209" s="332"/>
      <c r="S209" s="332"/>
      <c r="T209" s="332"/>
      <c r="U209" s="332"/>
      <c r="V209" s="332"/>
      <c r="W209" s="332"/>
      <c r="X209" s="332"/>
      <c r="Y209" s="331"/>
      <c r="AA209" s="259"/>
      <c r="AB209" s="259"/>
      <c r="AC209" s="259"/>
      <c r="AD209" s="259"/>
      <c r="AE209" s="259"/>
      <c r="AF209" s="259"/>
      <c r="AG209" s="259"/>
      <c r="AH209" s="259"/>
      <c r="AI209" s="259"/>
      <c r="AJ209" s="259"/>
      <c r="AK209" s="259"/>
      <c r="AL209" s="259"/>
    </row>
    <row r="210" spans="1:38" s="269" customFormat="1" ht="24.95" customHeight="1" x14ac:dyDescent="0.3">
      <c r="A210" s="304"/>
      <c r="B210" s="303"/>
      <c r="C210" s="303"/>
      <c r="D210" s="303"/>
      <c r="E210" s="317" t="s">
        <v>119</v>
      </c>
      <c r="F210" s="317" t="s">
        <v>124</v>
      </c>
      <c r="G210" s="315" t="s">
        <v>123</v>
      </c>
      <c r="H210" s="314"/>
      <c r="I210" s="313">
        <v>4100</v>
      </c>
      <c r="J210" s="313">
        <v>2600</v>
      </c>
      <c r="K210" s="342">
        <v>1500</v>
      </c>
      <c r="L210" s="311" t="s">
        <v>9</v>
      </c>
      <c r="M210" s="340"/>
      <c r="N210" s="340"/>
      <c r="O210" s="340"/>
      <c r="P210" s="340"/>
      <c r="Q210" s="340"/>
      <c r="R210" s="340"/>
      <c r="S210" s="340"/>
      <c r="T210" s="310"/>
      <c r="U210" s="310"/>
      <c r="V210" s="310"/>
      <c r="W210" s="310"/>
      <c r="X210" s="310"/>
      <c r="Y210" s="309">
        <f>SUM(Y211:Y212)</f>
        <v>1500</v>
      </c>
      <c r="AA210" s="259"/>
      <c r="AB210" s="259"/>
      <c r="AC210" s="259"/>
      <c r="AD210" s="259"/>
      <c r="AE210" s="259"/>
      <c r="AF210" s="259"/>
      <c r="AG210" s="259"/>
      <c r="AH210" s="259"/>
      <c r="AI210" s="259"/>
      <c r="AJ210" s="259"/>
      <c r="AK210" s="259"/>
      <c r="AL210" s="259"/>
    </row>
    <row r="211" spans="1:38" s="269" customFormat="1" ht="24.95" customHeight="1" x14ac:dyDescent="0.3">
      <c r="A211" s="304"/>
      <c r="B211" s="303"/>
      <c r="C211" s="303"/>
      <c r="D211" s="303"/>
      <c r="E211" s="352"/>
      <c r="F211" s="352"/>
      <c r="G211" s="308"/>
      <c r="H211" s="300"/>
      <c r="I211" s="299"/>
      <c r="J211" s="299"/>
      <c r="K211" s="307"/>
      <c r="L211" s="356" t="s">
        <v>140</v>
      </c>
      <c r="M211" s="355"/>
      <c r="N211" s="355"/>
      <c r="O211" s="355"/>
      <c r="P211" s="355"/>
      <c r="Q211" s="665">
        <v>750000</v>
      </c>
      <c r="R211" s="665"/>
      <c r="S211" s="665"/>
      <c r="T211" s="295" t="s">
        <v>89</v>
      </c>
      <c r="U211" s="294" t="s">
        <v>88</v>
      </c>
      <c r="V211" s="294">
        <v>2</v>
      </c>
      <c r="W211" s="295" t="s">
        <v>120</v>
      </c>
      <c r="X211" s="294" t="s">
        <v>86</v>
      </c>
      <c r="Y211" s="293">
        <f>INT(Q211*V211/1000)</f>
        <v>1500</v>
      </c>
      <c r="AA211" s="259"/>
      <c r="AB211" s="259"/>
      <c r="AC211" s="259"/>
      <c r="AD211" s="259"/>
      <c r="AE211" s="259"/>
      <c r="AF211" s="259"/>
      <c r="AG211" s="259"/>
      <c r="AH211" s="259"/>
      <c r="AI211" s="259"/>
      <c r="AJ211" s="259"/>
      <c r="AK211" s="259"/>
      <c r="AL211" s="259"/>
    </row>
    <row r="212" spans="1:38" s="269" customFormat="1" ht="24.95" customHeight="1" x14ac:dyDescent="0.3">
      <c r="A212" s="304"/>
      <c r="B212" s="303"/>
      <c r="C212" s="303"/>
      <c r="D212" s="303"/>
      <c r="E212" s="352"/>
      <c r="F212" s="352"/>
      <c r="G212" s="324"/>
      <c r="H212" s="351"/>
      <c r="I212" s="350"/>
      <c r="J212" s="350"/>
      <c r="K212" s="321"/>
      <c r="L212" s="320"/>
      <c r="M212" s="319"/>
      <c r="N212" s="319"/>
      <c r="O212" s="319"/>
      <c r="P212" s="319"/>
      <c r="Q212" s="319"/>
      <c r="R212" s="319"/>
      <c r="S212" s="319"/>
      <c r="T212" s="319"/>
      <c r="U212" s="319"/>
      <c r="V212" s="319"/>
      <c r="W212" s="319"/>
      <c r="X212" s="319"/>
      <c r="Y212" s="318"/>
      <c r="AA212" s="259"/>
      <c r="AB212" s="259"/>
      <c r="AC212" s="259"/>
      <c r="AD212" s="259"/>
      <c r="AE212" s="259"/>
      <c r="AF212" s="259"/>
      <c r="AG212" s="259"/>
      <c r="AH212" s="259"/>
      <c r="AI212" s="259"/>
      <c r="AJ212" s="259"/>
      <c r="AK212" s="259"/>
      <c r="AL212" s="259"/>
    </row>
    <row r="213" spans="1:38" s="269" customFormat="1" ht="24.95" customHeight="1" x14ac:dyDescent="0.3">
      <c r="A213" s="304"/>
      <c r="B213" s="303"/>
      <c r="C213" s="303"/>
      <c r="D213" s="303"/>
      <c r="E213" s="317" t="s">
        <v>119</v>
      </c>
      <c r="F213" s="317" t="s">
        <v>139</v>
      </c>
      <c r="G213" s="329" t="s">
        <v>138</v>
      </c>
      <c r="H213" s="314"/>
      <c r="I213" s="313">
        <v>13900</v>
      </c>
      <c r="J213" s="313">
        <v>9400</v>
      </c>
      <c r="K213" s="354">
        <v>4500</v>
      </c>
      <c r="L213" s="311" t="s">
        <v>9</v>
      </c>
      <c r="M213" s="353"/>
      <c r="N213" s="353"/>
      <c r="O213" s="353"/>
      <c r="P213" s="353"/>
      <c r="Q213" s="353"/>
      <c r="R213" s="353"/>
      <c r="S213" s="353"/>
      <c r="T213" s="353"/>
      <c r="U213" s="353"/>
      <c r="V213" s="353"/>
      <c r="W213" s="353"/>
      <c r="X213" s="353"/>
      <c r="Y213" s="309">
        <f>SUM(Y214:Y216)</f>
        <v>4500</v>
      </c>
      <c r="AA213" s="259"/>
      <c r="AB213" s="259"/>
      <c r="AC213" s="259"/>
      <c r="AD213" s="259"/>
      <c r="AE213" s="259"/>
      <c r="AF213" s="259"/>
      <c r="AG213" s="259"/>
      <c r="AH213" s="259"/>
      <c r="AI213" s="259"/>
      <c r="AJ213" s="259"/>
      <c r="AK213" s="259"/>
      <c r="AL213" s="259"/>
    </row>
    <row r="214" spans="1:38" s="269" customFormat="1" ht="24.95" customHeight="1" x14ac:dyDescent="0.3">
      <c r="A214" s="304"/>
      <c r="B214" s="303"/>
      <c r="C214" s="303"/>
      <c r="D214" s="303"/>
      <c r="E214" s="352"/>
      <c r="F214" s="352"/>
      <c r="G214" s="301"/>
      <c r="H214" s="300"/>
      <c r="I214" s="299"/>
      <c r="J214" s="299"/>
      <c r="K214" s="298"/>
      <c r="L214" s="297" t="s">
        <v>137</v>
      </c>
      <c r="M214" s="295"/>
      <c r="N214" s="305"/>
      <c r="O214" s="305"/>
      <c r="P214" s="666">
        <v>300000</v>
      </c>
      <c r="Q214" s="666"/>
      <c r="R214" s="326" t="s">
        <v>88</v>
      </c>
      <c r="S214" s="306">
        <v>13</v>
      </c>
      <c r="T214" s="326" t="s">
        <v>136</v>
      </c>
      <c r="U214" s="326" t="s">
        <v>88</v>
      </c>
      <c r="V214" s="306">
        <v>1</v>
      </c>
      <c r="W214" s="326" t="s">
        <v>120</v>
      </c>
      <c r="X214" s="326" t="s">
        <v>86</v>
      </c>
      <c r="Y214" s="325">
        <f>INT(P214*S214*V214/1000)</f>
        <v>3900</v>
      </c>
      <c r="AA214" s="259"/>
      <c r="AB214" s="259"/>
      <c r="AC214" s="259"/>
      <c r="AD214" s="259"/>
      <c r="AE214" s="259"/>
      <c r="AF214" s="259"/>
      <c r="AG214" s="259"/>
      <c r="AH214" s="259"/>
      <c r="AI214" s="259"/>
      <c r="AJ214" s="259"/>
      <c r="AK214" s="259"/>
      <c r="AL214" s="259"/>
    </row>
    <row r="215" spans="1:38" s="269" customFormat="1" ht="24.95" customHeight="1" x14ac:dyDescent="0.3">
      <c r="A215" s="304"/>
      <c r="B215" s="303"/>
      <c r="C215" s="303"/>
      <c r="D215" s="303"/>
      <c r="E215" s="352"/>
      <c r="F215" s="352"/>
      <c r="G215" s="301"/>
      <c r="H215" s="351"/>
      <c r="I215" s="350"/>
      <c r="J215" s="350"/>
      <c r="K215" s="298"/>
      <c r="L215" s="297" t="s">
        <v>135</v>
      </c>
      <c r="M215" s="295"/>
      <c r="N215" s="295"/>
      <c r="O215" s="295"/>
      <c r="P215" s="349"/>
      <c r="Q215" s="663">
        <v>600000</v>
      </c>
      <c r="R215" s="663"/>
      <c r="S215" s="663"/>
      <c r="T215" s="295" t="s">
        <v>89</v>
      </c>
      <c r="U215" s="294" t="s">
        <v>88</v>
      </c>
      <c r="V215" s="294">
        <v>1</v>
      </c>
      <c r="W215" s="294" t="s">
        <v>120</v>
      </c>
      <c r="X215" s="294" t="s">
        <v>86</v>
      </c>
      <c r="Y215" s="293">
        <f>INT(Q215*V215/1000)</f>
        <v>600</v>
      </c>
      <c r="AA215" s="259"/>
      <c r="AB215" s="259"/>
      <c r="AC215" s="259"/>
      <c r="AD215" s="259"/>
      <c r="AE215" s="259"/>
      <c r="AF215" s="259"/>
      <c r="AG215" s="259"/>
      <c r="AH215" s="259"/>
      <c r="AI215" s="259"/>
      <c r="AJ215" s="259"/>
      <c r="AK215" s="259"/>
      <c r="AL215" s="259"/>
    </row>
    <row r="216" spans="1:38" s="269" customFormat="1" ht="24.95" customHeight="1" x14ac:dyDescent="0.3">
      <c r="A216" s="304"/>
      <c r="B216" s="303"/>
      <c r="C216" s="303"/>
      <c r="D216" s="348"/>
      <c r="E216" s="347"/>
      <c r="F216" s="347"/>
      <c r="G216" s="324"/>
      <c r="H216" s="346"/>
      <c r="I216" s="345"/>
      <c r="J216" s="345"/>
      <c r="K216" s="321"/>
      <c r="L216" s="320"/>
      <c r="M216" s="319"/>
      <c r="N216" s="319"/>
      <c r="O216" s="319"/>
      <c r="P216" s="319"/>
      <c r="Q216" s="319"/>
      <c r="R216" s="319"/>
      <c r="S216" s="319"/>
      <c r="T216" s="319"/>
      <c r="U216" s="319"/>
      <c r="V216" s="319"/>
      <c r="W216" s="319"/>
      <c r="X216" s="319"/>
      <c r="Y216" s="318"/>
      <c r="AA216" s="259"/>
      <c r="AB216" s="259"/>
      <c r="AC216" s="259"/>
      <c r="AD216" s="259"/>
      <c r="AE216" s="259"/>
      <c r="AF216" s="259"/>
      <c r="AG216" s="259"/>
      <c r="AH216" s="259"/>
      <c r="AI216" s="259"/>
      <c r="AJ216" s="259"/>
      <c r="AK216" s="259"/>
      <c r="AL216" s="259"/>
    </row>
    <row r="217" spans="1:38" s="269" customFormat="1" ht="24.95" customHeight="1" x14ac:dyDescent="0.3">
      <c r="A217" s="304"/>
      <c r="B217" s="303"/>
      <c r="C217" s="303" t="s">
        <v>2</v>
      </c>
      <c r="D217" s="661" t="s">
        <v>134</v>
      </c>
      <c r="E217" s="661"/>
      <c r="F217" s="661"/>
      <c r="G217" s="662"/>
      <c r="H217" s="344"/>
      <c r="I217" s="343">
        <v>338810</v>
      </c>
      <c r="J217" s="343">
        <v>310310</v>
      </c>
      <c r="K217" s="342">
        <v>28500</v>
      </c>
      <c r="L217" s="341" t="s">
        <v>2</v>
      </c>
      <c r="M217" s="340"/>
      <c r="N217" s="340"/>
      <c r="O217" s="340"/>
      <c r="P217" s="340"/>
      <c r="Q217" s="340"/>
      <c r="R217" s="340"/>
      <c r="S217" s="340"/>
      <c r="T217" s="340"/>
      <c r="U217" s="340"/>
      <c r="V217" s="340"/>
      <c r="W217" s="340"/>
      <c r="X217" s="340"/>
      <c r="Y217" s="339"/>
      <c r="AA217" s="259"/>
      <c r="AB217" s="259"/>
      <c r="AC217" s="259"/>
      <c r="AD217" s="259"/>
      <c r="AE217" s="259"/>
      <c r="AF217" s="259"/>
      <c r="AG217" s="259"/>
      <c r="AH217" s="259"/>
      <c r="AI217" s="259"/>
      <c r="AJ217" s="259"/>
      <c r="AK217" s="259"/>
      <c r="AL217" s="259"/>
    </row>
    <row r="218" spans="1:38" s="269" customFormat="1" ht="24.95" customHeight="1" x14ac:dyDescent="0.3">
      <c r="A218" s="304"/>
      <c r="B218" s="303"/>
      <c r="C218" s="303"/>
      <c r="D218" s="338" t="s">
        <v>2</v>
      </c>
      <c r="E218" s="317" t="s">
        <v>133</v>
      </c>
      <c r="F218" s="317" t="s">
        <v>132</v>
      </c>
      <c r="G218" s="337" t="s">
        <v>131</v>
      </c>
      <c r="H218" s="336"/>
      <c r="I218" s="335">
        <v>338810</v>
      </c>
      <c r="J218" s="335">
        <v>310310</v>
      </c>
      <c r="K218" s="334">
        <v>28500</v>
      </c>
      <c r="L218" s="333" t="s">
        <v>2</v>
      </c>
      <c r="M218" s="332"/>
      <c r="N218" s="332"/>
      <c r="O218" s="332"/>
      <c r="P218" s="332"/>
      <c r="Q218" s="332"/>
      <c r="R218" s="332"/>
      <c r="S218" s="332"/>
      <c r="T218" s="332"/>
      <c r="U218" s="332"/>
      <c r="V218" s="332"/>
      <c r="W218" s="332"/>
      <c r="X218" s="332"/>
      <c r="Y218" s="331"/>
      <c r="AA218" s="259"/>
      <c r="AB218" s="259"/>
      <c r="AC218" s="259"/>
      <c r="AD218" s="259"/>
      <c r="AE218" s="259"/>
      <c r="AF218" s="259"/>
      <c r="AG218" s="259"/>
      <c r="AH218" s="259"/>
      <c r="AI218" s="259"/>
      <c r="AJ218" s="259"/>
      <c r="AK218" s="259"/>
      <c r="AL218" s="259"/>
    </row>
    <row r="219" spans="1:38" s="269" customFormat="1" ht="24.95" customHeight="1" x14ac:dyDescent="0.3">
      <c r="A219" s="304"/>
      <c r="B219" s="303"/>
      <c r="C219" s="303"/>
      <c r="D219" s="303"/>
      <c r="E219" s="317" t="s">
        <v>119</v>
      </c>
      <c r="F219" s="317" t="s">
        <v>130</v>
      </c>
      <c r="G219" s="329" t="s">
        <v>129</v>
      </c>
      <c r="H219" s="314"/>
      <c r="I219" s="313">
        <v>82000</v>
      </c>
      <c r="J219" s="313">
        <v>72000</v>
      </c>
      <c r="K219" s="312">
        <v>10000</v>
      </c>
      <c r="L219" s="311" t="s">
        <v>9</v>
      </c>
      <c r="M219" s="310"/>
      <c r="N219" s="310"/>
      <c r="O219" s="310"/>
      <c r="P219" s="310"/>
      <c r="Q219" s="310"/>
      <c r="R219" s="310"/>
      <c r="S219" s="310"/>
      <c r="T219" s="310"/>
      <c r="U219" s="310"/>
      <c r="V219" s="310"/>
      <c r="W219" s="310"/>
      <c r="X219" s="310"/>
      <c r="Y219" s="309">
        <f>SUM(Y220:Y220)</f>
        <v>10000</v>
      </c>
      <c r="AA219" s="259"/>
      <c r="AB219" s="259"/>
      <c r="AC219" s="259"/>
      <c r="AD219" s="259"/>
      <c r="AE219" s="259"/>
      <c r="AF219" s="259"/>
      <c r="AG219" s="259"/>
      <c r="AH219" s="259"/>
      <c r="AI219" s="259"/>
      <c r="AJ219" s="259"/>
      <c r="AK219" s="259"/>
      <c r="AL219" s="259"/>
    </row>
    <row r="220" spans="1:38" s="269" customFormat="1" ht="24.95" customHeight="1" x14ac:dyDescent="0.3">
      <c r="A220" s="304"/>
      <c r="B220" s="303"/>
      <c r="C220" s="303"/>
      <c r="D220" s="303"/>
      <c r="E220" s="302"/>
      <c r="F220" s="302"/>
      <c r="G220" s="301"/>
      <c r="H220" s="300"/>
      <c r="I220" s="299"/>
      <c r="J220" s="299"/>
      <c r="K220" s="298"/>
      <c r="L220" s="297" t="s">
        <v>128</v>
      </c>
      <c r="M220" s="295"/>
      <c r="N220" s="295"/>
      <c r="O220" s="295"/>
      <c r="P220" s="330"/>
      <c r="Q220" s="663">
        <v>2500000</v>
      </c>
      <c r="R220" s="663"/>
      <c r="S220" s="663"/>
      <c r="T220" s="295" t="s">
        <v>89</v>
      </c>
      <c r="U220" s="294" t="s">
        <v>88</v>
      </c>
      <c r="V220" s="294">
        <v>4</v>
      </c>
      <c r="W220" s="294" t="s">
        <v>116</v>
      </c>
      <c r="X220" s="294" t="s">
        <v>86</v>
      </c>
      <c r="Y220" s="293">
        <f>INT(Q220*V220/1000)</f>
        <v>10000</v>
      </c>
      <c r="AA220" s="259"/>
      <c r="AB220" s="259"/>
      <c r="AC220" s="259"/>
      <c r="AD220" s="259"/>
      <c r="AE220" s="259"/>
      <c r="AF220" s="259"/>
      <c r="AG220" s="259"/>
      <c r="AH220" s="259"/>
      <c r="AI220" s="259"/>
      <c r="AJ220" s="259"/>
      <c r="AK220" s="259"/>
      <c r="AL220" s="259"/>
    </row>
    <row r="221" spans="1:38" ht="24.95" customHeight="1" x14ac:dyDescent="0.3">
      <c r="A221" s="304"/>
      <c r="B221" s="303"/>
      <c r="C221" s="303"/>
      <c r="D221" s="303"/>
      <c r="E221" s="302"/>
      <c r="F221" s="302"/>
      <c r="G221" s="324"/>
      <c r="H221" s="323"/>
      <c r="I221" s="322"/>
      <c r="J221" s="322"/>
      <c r="K221" s="321"/>
      <c r="L221" s="320"/>
      <c r="M221" s="319"/>
      <c r="N221" s="319"/>
      <c r="O221" s="319"/>
      <c r="P221" s="319"/>
      <c r="Q221" s="319"/>
      <c r="R221" s="319"/>
      <c r="S221" s="319"/>
      <c r="T221" s="319"/>
      <c r="U221" s="319"/>
      <c r="V221" s="319"/>
      <c r="W221" s="319"/>
      <c r="X221" s="319"/>
      <c r="Y221" s="318"/>
    </row>
    <row r="222" spans="1:38" ht="24.95" customHeight="1" x14ac:dyDescent="0.3">
      <c r="A222" s="304"/>
      <c r="B222" s="303"/>
      <c r="C222" s="303"/>
      <c r="D222" s="303"/>
      <c r="E222" s="317" t="s">
        <v>119</v>
      </c>
      <c r="F222" s="317" t="s">
        <v>127</v>
      </c>
      <c r="G222" s="329" t="s">
        <v>126</v>
      </c>
      <c r="H222" s="314"/>
      <c r="I222" s="313">
        <v>37700</v>
      </c>
      <c r="J222" s="313">
        <v>33200</v>
      </c>
      <c r="K222" s="328">
        <v>4500</v>
      </c>
      <c r="L222" s="311" t="s">
        <v>9</v>
      </c>
      <c r="M222" s="310"/>
      <c r="N222" s="310"/>
      <c r="O222" s="310"/>
      <c r="P222" s="310"/>
      <c r="Q222" s="310"/>
      <c r="R222" s="310"/>
      <c r="S222" s="310"/>
      <c r="T222" s="310"/>
      <c r="U222" s="310"/>
      <c r="V222" s="310"/>
      <c r="W222" s="310"/>
      <c r="X222" s="310"/>
      <c r="Y222" s="309">
        <f>SUM(Y223:Y223)</f>
        <v>4500</v>
      </c>
      <c r="Z222" s="269">
        <v>33000</v>
      </c>
    </row>
    <row r="223" spans="1:38" ht="24.95" customHeight="1" x14ac:dyDescent="0.3">
      <c r="A223" s="304"/>
      <c r="B223" s="303"/>
      <c r="C223" s="303"/>
      <c r="D223" s="303"/>
      <c r="E223" s="302"/>
      <c r="F223" s="302"/>
      <c r="G223" s="301"/>
      <c r="H223" s="300"/>
      <c r="I223" s="299"/>
      <c r="J223" s="299"/>
      <c r="K223" s="298"/>
      <c r="L223" s="297" t="s">
        <v>125</v>
      </c>
      <c r="M223" s="295"/>
      <c r="N223" s="295"/>
      <c r="O223" s="295"/>
      <c r="P223" s="295"/>
      <c r="Q223" s="668">
        <v>4500000</v>
      </c>
      <c r="R223" s="668"/>
      <c r="S223" s="668"/>
      <c r="T223" s="305" t="s">
        <v>89</v>
      </c>
      <c r="U223" s="326" t="s">
        <v>88</v>
      </c>
      <c r="V223" s="326">
        <v>1</v>
      </c>
      <c r="W223" s="305" t="s">
        <v>87</v>
      </c>
      <c r="X223" s="326" t="s">
        <v>86</v>
      </c>
      <c r="Y223" s="325">
        <f>INT(Q223*V223/1000)</f>
        <v>4500</v>
      </c>
    </row>
    <row r="224" spans="1:38" ht="24.95" customHeight="1" x14ac:dyDescent="0.3">
      <c r="A224" s="304"/>
      <c r="B224" s="303"/>
      <c r="C224" s="303"/>
      <c r="D224" s="303"/>
      <c r="E224" s="327"/>
      <c r="F224" s="327"/>
      <c r="G224" s="324"/>
      <c r="H224" s="323"/>
      <c r="I224" s="322"/>
      <c r="J224" s="322"/>
      <c r="K224" s="321"/>
      <c r="L224" s="320"/>
      <c r="M224" s="319"/>
      <c r="N224" s="319"/>
      <c r="O224" s="319"/>
      <c r="P224" s="319"/>
      <c r="Q224" s="319"/>
      <c r="R224" s="319"/>
      <c r="S224" s="319"/>
      <c r="T224" s="319"/>
      <c r="U224" s="319"/>
      <c r="V224" s="319"/>
      <c r="W224" s="319"/>
      <c r="X224" s="319"/>
      <c r="Y224" s="318"/>
      <c r="AA224" s="259">
        <v>6000</v>
      </c>
      <c r="AB224" s="259">
        <v>500</v>
      </c>
      <c r="AC224" s="259">
        <f>AA224*AB224</f>
        <v>3000000</v>
      </c>
    </row>
    <row r="225" spans="1:38" ht="24.95" customHeight="1" x14ac:dyDescent="0.3">
      <c r="A225" s="304"/>
      <c r="B225" s="303"/>
      <c r="C225" s="303"/>
      <c r="D225" s="303"/>
      <c r="E225" s="317" t="s">
        <v>119</v>
      </c>
      <c r="F225" s="317" t="s">
        <v>124</v>
      </c>
      <c r="G225" s="315" t="s">
        <v>123</v>
      </c>
      <c r="H225" s="314"/>
      <c r="I225" s="313">
        <v>14600</v>
      </c>
      <c r="J225" s="313">
        <v>10600</v>
      </c>
      <c r="K225" s="312">
        <v>4000</v>
      </c>
      <c r="L225" s="311" t="s">
        <v>9</v>
      </c>
      <c r="M225" s="310"/>
      <c r="N225" s="310"/>
      <c r="O225" s="310"/>
      <c r="P225" s="310"/>
      <c r="Q225" s="310"/>
      <c r="R225" s="310"/>
      <c r="S225" s="310"/>
      <c r="T225" s="310"/>
      <c r="U225" s="310"/>
      <c r="V225" s="310"/>
      <c r="W225" s="310"/>
      <c r="X225" s="310"/>
      <c r="Y225" s="309">
        <f>SUM(Y226:Y226)</f>
        <v>4000</v>
      </c>
      <c r="Z225" s="269">
        <f>8450/11*12</f>
        <v>9218.181818181818</v>
      </c>
      <c r="AA225" s="259">
        <v>5000</v>
      </c>
      <c r="AB225" s="259">
        <v>150</v>
      </c>
      <c r="AC225" s="259">
        <f>AA225*AB225</f>
        <v>750000</v>
      </c>
    </row>
    <row r="226" spans="1:38" ht="24.95" customHeight="1" x14ac:dyDescent="0.3">
      <c r="A226" s="304"/>
      <c r="B226" s="303"/>
      <c r="C226" s="303"/>
      <c r="D226" s="303"/>
      <c r="E226" s="302"/>
      <c r="F226" s="302"/>
      <c r="G226" s="308"/>
      <c r="H226" s="300"/>
      <c r="I226" s="299"/>
      <c r="J226" s="299"/>
      <c r="K226" s="307"/>
      <c r="L226" s="297" t="s">
        <v>122</v>
      </c>
      <c r="M226" s="295"/>
      <c r="N226" s="295"/>
      <c r="O226" s="295"/>
      <c r="P226" s="666">
        <v>40000</v>
      </c>
      <c r="Q226" s="666"/>
      <c r="R226" s="326" t="s">
        <v>88</v>
      </c>
      <c r="S226" s="306">
        <v>10</v>
      </c>
      <c r="T226" s="326" t="s">
        <v>121</v>
      </c>
      <c r="U226" s="326" t="s">
        <v>88</v>
      </c>
      <c r="V226" s="306">
        <v>10</v>
      </c>
      <c r="W226" s="305" t="s">
        <v>120</v>
      </c>
      <c r="X226" s="326" t="s">
        <v>86</v>
      </c>
      <c r="Y226" s="325">
        <f>P226*S226*V226/1000</f>
        <v>4000</v>
      </c>
      <c r="AA226" s="259">
        <f>SUM(AA224:AA225)</f>
        <v>11000</v>
      </c>
      <c r="AC226" s="259">
        <f>SUM(AC224:AC225)</f>
        <v>3750000</v>
      </c>
    </row>
    <row r="227" spans="1:38" ht="24.95" customHeight="1" x14ac:dyDescent="0.3">
      <c r="A227" s="304"/>
      <c r="B227" s="303"/>
      <c r="C227" s="303"/>
      <c r="D227" s="303"/>
      <c r="E227" s="302"/>
      <c r="F227" s="302"/>
      <c r="G227" s="324"/>
      <c r="H227" s="323"/>
      <c r="I227" s="322"/>
      <c r="J227" s="322"/>
      <c r="K227" s="321"/>
      <c r="L227" s="320"/>
      <c r="M227" s="319"/>
      <c r="N227" s="319"/>
      <c r="O227" s="319"/>
      <c r="P227" s="319"/>
      <c r="Q227" s="319"/>
      <c r="R227" s="319"/>
      <c r="S227" s="319"/>
      <c r="T227" s="319"/>
      <c r="U227" s="319"/>
      <c r="V227" s="319"/>
      <c r="W227" s="319"/>
      <c r="X227" s="319"/>
      <c r="Y227" s="318"/>
    </row>
    <row r="228" spans="1:38" ht="24.95" customHeight="1" x14ac:dyDescent="0.3">
      <c r="A228" s="304"/>
      <c r="B228" s="303"/>
      <c r="C228" s="303"/>
      <c r="D228" s="303"/>
      <c r="E228" s="317" t="s">
        <v>119</v>
      </c>
      <c r="F228" s="316">
        <v>209</v>
      </c>
      <c r="G228" s="315" t="s">
        <v>118</v>
      </c>
      <c r="H228" s="314"/>
      <c r="I228" s="313">
        <v>34000</v>
      </c>
      <c r="J228" s="313">
        <v>24000</v>
      </c>
      <c r="K228" s="312">
        <v>10000</v>
      </c>
      <c r="L228" s="311" t="s">
        <v>9</v>
      </c>
      <c r="M228" s="310"/>
      <c r="N228" s="310"/>
      <c r="O228" s="310"/>
      <c r="P228" s="310"/>
      <c r="Q228" s="310"/>
      <c r="R228" s="310"/>
      <c r="S228" s="310"/>
      <c r="T228" s="310"/>
      <c r="U228" s="310"/>
      <c r="V228" s="310"/>
      <c r="W228" s="310"/>
      <c r="X228" s="310"/>
      <c r="Y228" s="309">
        <f>SUM(Y229:Y231)</f>
        <v>10000</v>
      </c>
      <c r="Z228" s="269">
        <f>8450/11*12</f>
        <v>9218.181818181818</v>
      </c>
      <c r="AA228" s="259">
        <v>5000</v>
      </c>
      <c r="AB228" s="259">
        <v>150</v>
      </c>
      <c r="AC228" s="259">
        <f>AA228*AB228</f>
        <v>750000</v>
      </c>
    </row>
    <row r="229" spans="1:38" ht="24.95" customHeight="1" x14ac:dyDescent="0.3">
      <c r="A229" s="304"/>
      <c r="B229" s="303"/>
      <c r="C229" s="303"/>
      <c r="D229" s="303"/>
      <c r="E229" s="302"/>
      <c r="F229" s="302"/>
      <c r="G229" s="308"/>
      <c r="H229" s="300"/>
      <c r="I229" s="299"/>
      <c r="J229" s="299"/>
      <c r="K229" s="307"/>
      <c r="L229" s="297" t="s">
        <v>117</v>
      </c>
      <c r="M229" s="295"/>
      <c r="N229" s="295"/>
      <c r="O229" s="295"/>
      <c r="P229" s="295"/>
      <c r="Q229" s="663">
        <v>2500000</v>
      </c>
      <c r="R229" s="663"/>
      <c r="S229" s="663"/>
      <c r="T229" s="295" t="s">
        <v>89</v>
      </c>
      <c r="U229" s="294" t="s">
        <v>88</v>
      </c>
      <c r="V229" s="306">
        <v>4</v>
      </c>
      <c r="W229" s="305" t="s">
        <v>116</v>
      </c>
      <c r="X229" s="294" t="s">
        <v>86</v>
      </c>
      <c r="Y229" s="293">
        <f>Q229*V229/1000</f>
        <v>10000</v>
      </c>
      <c r="AA229" s="259">
        <f>SUM(AA227:AA228)</f>
        <v>5000</v>
      </c>
      <c r="AC229" s="259">
        <f>SUM(AC227:AC228)</f>
        <v>750000</v>
      </c>
    </row>
    <row r="230" spans="1:38" ht="24.95" customHeight="1" x14ac:dyDescent="0.3">
      <c r="A230" s="304"/>
      <c r="B230" s="303"/>
      <c r="C230" s="303"/>
      <c r="D230" s="303"/>
      <c r="E230" s="302"/>
      <c r="F230" s="302"/>
      <c r="G230" s="301"/>
      <c r="H230" s="300"/>
      <c r="I230" s="299"/>
      <c r="J230" s="299"/>
      <c r="K230" s="298"/>
      <c r="L230" s="297" t="s">
        <v>115</v>
      </c>
      <c r="M230" s="295"/>
      <c r="N230" s="295"/>
      <c r="O230" s="295"/>
      <c r="P230" s="295"/>
      <c r="Q230" s="294"/>
      <c r="R230" s="294"/>
      <c r="S230" s="294"/>
      <c r="T230" s="295"/>
      <c r="U230" s="294"/>
      <c r="V230" s="296"/>
      <c r="W230" s="295"/>
      <c r="X230" s="294"/>
      <c r="Y230" s="293"/>
    </row>
    <row r="231" spans="1:38" ht="24.95" customHeight="1" x14ac:dyDescent="0.3">
      <c r="A231" s="292"/>
      <c r="B231" s="291"/>
      <c r="C231" s="291"/>
      <c r="D231" s="291"/>
      <c r="E231" s="290"/>
      <c r="F231" s="290"/>
      <c r="G231" s="289"/>
      <c r="H231" s="288"/>
      <c r="I231" s="287"/>
      <c r="J231" s="287"/>
      <c r="K231" s="286"/>
      <c r="L231" s="285"/>
      <c r="M231" s="284"/>
      <c r="N231" s="284"/>
      <c r="O231" s="284"/>
      <c r="P231" s="284"/>
      <c r="Q231" s="667"/>
      <c r="R231" s="667"/>
      <c r="S231" s="667"/>
      <c r="T231" s="284"/>
      <c r="U231" s="283"/>
      <c r="V231" s="283"/>
      <c r="W231" s="284"/>
      <c r="X231" s="283"/>
      <c r="Y231" s="282"/>
      <c r="AA231" s="259">
        <f>5000000/AA229</f>
        <v>1000</v>
      </c>
    </row>
    <row r="232" spans="1:38" s="272" customFormat="1" ht="24.95" customHeight="1" x14ac:dyDescent="0.3">
      <c r="A232" s="281"/>
      <c r="B232" s="281"/>
      <c r="C232" s="281"/>
      <c r="D232" s="281"/>
      <c r="E232" s="281"/>
      <c r="F232" s="281"/>
      <c r="G232" s="280"/>
      <c r="H232" s="279"/>
      <c r="I232" s="279"/>
      <c r="J232" s="279"/>
      <c r="K232" s="278"/>
      <c r="L232" s="277"/>
      <c r="M232" s="277"/>
      <c r="N232" s="277"/>
      <c r="O232" s="277"/>
      <c r="P232" s="277"/>
      <c r="Q232" s="277"/>
      <c r="R232" s="277"/>
      <c r="S232" s="277"/>
      <c r="T232" s="277"/>
      <c r="U232" s="277"/>
      <c r="V232" s="277"/>
      <c r="W232" s="277"/>
      <c r="X232" s="277"/>
      <c r="Y232" s="276"/>
      <c r="Z232" s="269"/>
      <c r="AA232" s="259"/>
      <c r="AB232" s="259"/>
      <c r="AC232" s="259"/>
      <c r="AD232" s="259"/>
      <c r="AE232" s="259"/>
      <c r="AF232" s="259"/>
      <c r="AG232" s="259"/>
      <c r="AH232" s="259"/>
      <c r="AI232" s="259"/>
      <c r="AJ232" s="259"/>
      <c r="AK232" s="259"/>
      <c r="AL232" s="259"/>
    </row>
    <row r="233" spans="1:38" s="272" customFormat="1" ht="24.95" customHeight="1" x14ac:dyDescent="0.3">
      <c r="A233" s="261"/>
      <c r="B233" s="261"/>
      <c r="C233" s="261"/>
      <c r="D233" s="261"/>
      <c r="E233" s="261"/>
      <c r="F233" s="261"/>
      <c r="G233" s="275"/>
      <c r="H233" s="96"/>
      <c r="I233" s="96"/>
      <c r="J233" s="96"/>
      <c r="L233" s="271"/>
      <c r="M233" s="271"/>
      <c r="N233" s="271"/>
      <c r="O233" s="271"/>
      <c r="P233" s="271"/>
      <c r="Q233" s="271"/>
      <c r="R233" s="271"/>
      <c r="S233" s="271"/>
      <c r="T233" s="271"/>
      <c r="U233" s="271"/>
      <c r="V233" s="271"/>
      <c r="W233" s="271"/>
      <c r="X233" s="271"/>
      <c r="Y233" s="270"/>
      <c r="Z233" s="269"/>
      <c r="AA233" s="259"/>
      <c r="AB233" s="259"/>
      <c r="AC233" s="259"/>
      <c r="AD233" s="259"/>
      <c r="AE233" s="259"/>
      <c r="AF233" s="259"/>
      <c r="AG233" s="259"/>
      <c r="AH233" s="259"/>
      <c r="AI233" s="259"/>
      <c r="AJ233" s="259"/>
      <c r="AK233" s="259"/>
      <c r="AL233" s="259"/>
    </row>
    <row r="234" spans="1:38" s="272" customFormat="1" ht="24.95" customHeight="1" x14ac:dyDescent="0.3">
      <c r="A234" s="261"/>
      <c r="B234" s="261"/>
      <c r="C234" s="261"/>
      <c r="D234" s="261"/>
      <c r="E234" s="261"/>
      <c r="F234" s="261"/>
      <c r="G234" s="275"/>
      <c r="H234" s="96"/>
      <c r="I234" s="270"/>
      <c r="J234" s="270"/>
      <c r="L234" s="271"/>
      <c r="M234" s="271"/>
      <c r="N234" s="271"/>
      <c r="O234" s="271"/>
      <c r="P234" s="271"/>
      <c r="Q234" s="271"/>
      <c r="R234" s="271"/>
      <c r="S234" s="271"/>
      <c r="T234" s="271"/>
      <c r="U234" s="271"/>
      <c r="V234" s="271"/>
      <c r="W234" s="271"/>
      <c r="X234" s="271"/>
      <c r="Y234" s="270"/>
      <c r="Z234" s="269"/>
      <c r="AA234" s="259"/>
      <c r="AB234" s="259"/>
      <c r="AC234" s="259"/>
      <c r="AD234" s="259"/>
      <c r="AE234" s="259"/>
      <c r="AF234" s="259"/>
      <c r="AG234" s="259"/>
      <c r="AH234" s="259"/>
      <c r="AI234" s="259"/>
      <c r="AJ234" s="259"/>
      <c r="AK234" s="259"/>
      <c r="AL234" s="259"/>
    </row>
    <row r="235" spans="1:38" s="272" customFormat="1" ht="24.95" customHeight="1" x14ac:dyDescent="0.3">
      <c r="A235" s="261"/>
      <c r="B235" s="261"/>
      <c r="C235" s="261"/>
      <c r="D235" s="261"/>
      <c r="E235" s="261"/>
      <c r="F235" s="261"/>
      <c r="G235" s="275"/>
      <c r="H235" s="96"/>
      <c r="I235" s="270"/>
      <c r="J235" s="270"/>
      <c r="L235" s="271"/>
      <c r="M235" s="271"/>
      <c r="N235" s="271"/>
      <c r="O235" s="271"/>
      <c r="P235" s="271"/>
      <c r="Q235" s="271"/>
      <c r="R235" s="271"/>
      <c r="S235" s="271"/>
      <c r="T235" s="271"/>
      <c r="U235" s="271"/>
      <c r="V235" s="271"/>
      <c r="W235" s="271"/>
      <c r="X235" s="271"/>
      <c r="Y235" s="270"/>
      <c r="Z235" s="269"/>
      <c r="AA235" s="259"/>
      <c r="AB235" s="259"/>
      <c r="AC235" s="259"/>
      <c r="AD235" s="259"/>
      <c r="AE235" s="259"/>
      <c r="AF235" s="259"/>
      <c r="AG235" s="259"/>
      <c r="AH235" s="259"/>
      <c r="AI235" s="259"/>
      <c r="AJ235" s="259"/>
      <c r="AK235" s="259"/>
      <c r="AL235" s="259"/>
    </row>
    <row r="236" spans="1:38" s="272" customFormat="1" ht="24.95" customHeight="1" x14ac:dyDescent="0.3">
      <c r="A236" s="261"/>
      <c r="B236" s="261"/>
      <c r="C236" s="261"/>
      <c r="D236" s="261"/>
      <c r="E236" s="261"/>
      <c r="F236" s="261"/>
      <c r="G236" s="275"/>
      <c r="H236" s="96"/>
      <c r="I236" s="270"/>
      <c r="J236" s="270"/>
      <c r="L236" s="271"/>
      <c r="M236" s="271"/>
      <c r="N236" s="271"/>
      <c r="O236" s="271"/>
      <c r="P236" s="271"/>
      <c r="Q236" s="271"/>
      <c r="R236" s="271"/>
      <c r="S236" s="271"/>
      <c r="T236" s="271"/>
      <c r="U236" s="271"/>
      <c r="V236" s="271"/>
      <c r="W236" s="271"/>
      <c r="X236" s="271"/>
      <c r="Y236" s="270"/>
      <c r="Z236" s="269"/>
      <c r="AA236" s="259"/>
      <c r="AB236" s="259"/>
      <c r="AC236" s="259"/>
      <c r="AD236" s="259"/>
      <c r="AE236" s="259"/>
      <c r="AF236" s="259"/>
      <c r="AG236" s="259"/>
      <c r="AH236" s="259"/>
      <c r="AI236" s="259"/>
      <c r="AJ236" s="259"/>
      <c r="AK236" s="259"/>
      <c r="AL236" s="259"/>
    </row>
    <row r="237" spans="1:38" s="272" customFormat="1" ht="24.95" customHeight="1" x14ac:dyDescent="0.3">
      <c r="A237" s="261"/>
      <c r="B237" s="261"/>
      <c r="C237" s="261"/>
      <c r="D237" s="261"/>
      <c r="E237" s="261"/>
      <c r="F237" s="261"/>
      <c r="G237" s="275"/>
      <c r="H237" s="96"/>
      <c r="I237" s="270"/>
      <c r="J237" s="270"/>
      <c r="L237" s="271"/>
      <c r="M237" s="271"/>
      <c r="N237" s="271"/>
      <c r="O237" s="271"/>
      <c r="P237" s="271"/>
      <c r="Q237" s="271"/>
      <c r="R237" s="271"/>
      <c r="S237" s="271"/>
      <c r="T237" s="271"/>
      <c r="U237" s="271"/>
      <c r="V237" s="271"/>
      <c r="W237" s="271"/>
      <c r="X237" s="271"/>
      <c r="Y237" s="270"/>
      <c r="Z237" s="269"/>
      <c r="AA237" s="259"/>
      <c r="AB237" s="259"/>
      <c r="AC237" s="259"/>
      <c r="AD237" s="259"/>
      <c r="AE237" s="259"/>
      <c r="AF237" s="259"/>
      <c r="AG237" s="259"/>
      <c r="AH237" s="259"/>
      <c r="AI237" s="259"/>
      <c r="AJ237" s="259"/>
      <c r="AK237" s="259"/>
      <c r="AL237" s="259"/>
    </row>
    <row r="238" spans="1:38" s="272" customFormat="1" ht="24.95" customHeight="1" x14ac:dyDescent="0.3">
      <c r="A238" s="261"/>
      <c r="B238" s="261"/>
      <c r="C238" s="261"/>
      <c r="D238" s="261"/>
      <c r="E238" s="261"/>
      <c r="F238" s="261"/>
      <c r="G238" s="275"/>
      <c r="H238" s="96"/>
      <c r="I238" s="270"/>
      <c r="J238" s="270"/>
      <c r="L238" s="271"/>
      <c r="M238" s="271"/>
      <c r="N238" s="271"/>
      <c r="O238" s="271"/>
      <c r="P238" s="271"/>
      <c r="Q238" s="271"/>
      <c r="R238" s="271"/>
      <c r="S238" s="271"/>
      <c r="T238" s="271"/>
      <c r="U238" s="271"/>
      <c r="V238" s="271"/>
      <c r="W238" s="271"/>
      <c r="X238" s="271"/>
      <c r="Y238" s="270"/>
      <c r="Z238" s="269"/>
      <c r="AA238" s="259"/>
      <c r="AB238" s="259"/>
      <c r="AC238" s="259"/>
      <c r="AD238" s="259"/>
      <c r="AE238" s="259"/>
      <c r="AF238" s="259"/>
      <c r="AG238" s="259"/>
      <c r="AH238" s="259"/>
      <c r="AI238" s="259"/>
      <c r="AJ238" s="259"/>
      <c r="AK238" s="259"/>
      <c r="AL238" s="259"/>
    </row>
    <row r="239" spans="1:38" s="272" customFormat="1" ht="24.95" customHeight="1" x14ac:dyDescent="0.3">
      <c r="A239" s="261"/>
      <c r="B239" s="261"/>
      <c r="C239" s="261"/>
      <c r="D239" s="261"/>
      <c r="E239" s="261"/>
      <c r="F239" s="261"/>
      <c r="G239" s="275"/>
      <c r="H239" s="96"/>
      <c r="I239" s="270"/>
      <c r="J239" s="270"/>
      <c r="L239" s="271"/>
      <c r="M239" s="271"/>
      <c r="N239" s="271"/>
      <c r="O239" s="271"/>
      <c r="P239" s="271"/>
      <c r="Q239" s="271"/>
      <c r="R239" s="271"/>
      <c r="S239" s="271"/>
      <c r="T239" s="271"/>
      <c r="U239" s="271"/>
      <c r="V239" s="271"/>
      <c r="W239" s="271"/>
      <c r="X239" s="271"/>
      <c r="Y239" s="270"/>
      <c r="Z239" s="269"/>
      <c r="AA239" s="259"/>
      <c r="AB239" s="259"/>
      <c r="AC239" s="259"/>
      <c r="AD239" s="259"/>
      <c r="AE239" s="259"/>
      <c r="AF239" s="259"/>
      <c r="AG239" s="259"/>
      <c r="AH239" s="259"/>
      <c r="AI239" s="259"/>
      <c r="AJ239" s="259"/>
      <c r="AK239" s="259"/>
      <c r="AL239" s="259"/>
    </row>
    <row r="240" spans="1:38" s="272" customFormat="1" ht="24.95" customHeight="1" x14ac:dyDescent="0.3">
      <c r="A240" s="261"/>
      <c r="B240" s="261"/>
      <c r="C240" s="261"/>
      <c r="D240" s="261"/>
      <c r="E240" s="261"/>
      <c r="F240" s="261"/>
      <c r="G240" s="275"/>
      <c r="H240" s="96"/>
      <c r="I240" s="270"/>
      <c r="J240" s="270"/>
      <c r="L240" s="271"/>
      <c r="M240" s="271"/>
      <c r="N240" s="271"/>
      <c r="O240" s="271"/>
      <c r="P240" s="271"/>
      <c r="Q240" s="271"/>
      <c r="R240" s="271"/>
      <c r="S240" s="271"/>
      <c r="T240" s="271"/>
      <c r="U240" s="271"/>
      <c r="V240" s="271"/>
      <c r="W240" s="271"/>
      <c r="X240" s="271"/>
      <c r="Y240" s="270"/>
      <c r="Z240" s="269"/>
      <c r="AA240" s="259"/>
      <c r="AB240" s="259"/>
      <c r="AC240" s="259"/>
      <c r="AD240" s="259"/>
      <c r="AE240" s="259"/>
      <c r="AF240" s="259"/>
      <c r="AG240" s="259"/>
      <c r="AH240" s="259"/>
      <c r="AI240" s="259"/>
      <c r="AJ240" s="259"/>
      <c r="AK240" s="259"/>
      <c r="AL240" s="259"/>
    </row>
    <row r="241" spans="1:38" s="272" customFormat="1" ht="24.95" customHeight="1" x14ac:dyDescent="0.3">
      <c r="A241" s="261"/>
      <c r="B241" s="261"/>
      <c r="C241" s="261"/>
      <c r="D241" s="261"/>
      <c r="E241" s="261"/>
      <c r="F241" s="261"/>
      <c r="G241" s="275"/>
      <c r="H241" s="96"/>
      <c r="I241" s="270"/>
      <c r="J241" s="270"/>
      <c r="L241" s="271"/>
      <c r="M241" s="271"/>
      <c r="N241" s="271"/>
      <c r="O241" s="271"/>
      <c r="P241" s="271"/>
      <c r="Q241" s="271"/>
      <c r="R241" s="271"/>
      <c r="S241" s="271"/>
      <c r="T241" s="271"/>
      <c r="U241" s="271"/>
      <c r="V241" s="271"/>
      <c r="W241" s="271"/>
      <c r="X241" s="271"/>
      <c r="Y241" s="270"/>
      <c r="Z241" s="269"/>
      <c r="AA241" s="259"/>
      <c r="AB241" s="259"/>
      <c r="AC241" s="259"/>
      <c r="AD241" s="259"/>
      <c r="AE241" s="259"/>
      <c r="AF241" s="259"/>
      <c r="AG241" s="259"/>
      <c r="AH241" s="259"/>
      <c r="AI241" s="259"/>
      <c r="AJ241" s="259"/>
      <c r="AK241" s="259"/>
      <c r="AL241" s="259"/>
    </row>
    <row r="242" spans="1:38" s="272" customFormat="1" ht="24.95" customHeight="1" x14ac:dyDescent="0.3">
      <c r="A242" s="261"/>
      <c r="B242" s="261"/>
      <c r="C242" s="261"/>
      <c r="D242" s="261"/>
      <c r="E242" s="261"/>
      <c r="F242" s="261"/>
      <c r="G242" s="275"/>
      <c r="H242" s="96"/>
      <c r="I242" s="270"/>
      <c r="J242" s="270"/>
      <c r="L242" s="271"/>
      <c r="M242" s="271"/>
      <c r="N242" s="271"/>
      <c r="O242" s="271"/>
      <c r="P242" s="271"/>
      <c r="Q242" s="271"/>
      <c r="R242" s="271"/>
      <c r="S242" s="271"/>
      <c r="T242" s="271"/>
      <c r="U242" s="271"/>
      <c r="V242" s="271"/>
      <c r="W242" s="271"/>
      <c r="X242" s="271"/>
      <c r="Y242" s="270"/>
      <c r="Z242" s="269"/>
      <c r="AA242" s="259"/>
      <c r="AB242" s="259"/>
      <c r="AC242" s="259"/>
      <c r="AD242" s="259"/>
      <c r="AE242" s="259"/>
      <c r="AF242" s="259"/>
      <c r="AG242" s="259"/>
      <c r="AH242" s="259"/>
      <c r="AI242" s="259"/>
      <c r="AJ242" s="259"/>
      <c r="AK242" s="259"/>
      <c r="AL242" s="259"/>
    </row>
    <row r="243" spans="1:38" s="272" customFormat="1" ht="24.95" customHeight="1" x14ac:dyDescent="0.3">
      <c r="A243" s="261"/>
      <c r="B243" s="261"/>
      <c r="C243" s="261"/>
      <c r="D243" s="261"/>
      <c r="E243" s="261"/>
      <c r="F243" s="261"/>
      <c r="G243" s="275"/>
      <c r="H243" s="96"/>
      <c r="I243" s="270"/>
      <c r="J243" s="270"/>
      <c r="L243" s="271"/>
      <c r="M243" s="271"/>
      <c r="N243" s="271"/>
      <c r="O243" s="271"/>
      <c r="P243" s="271"/>
      <c r="Q243" s="271"/>
      <c r="R243" s="271"/>
      <c r="S243" s="271"/>
      <c r="T243" s="271"/>
      <c r="U243" s="271"/>
      <c r="V243" s="271"/>
      <c r="W243" s="271"/>
      <c r="X243" s="271"/>
      <c r="Y243" s="270"/>
      <c r="Z243" s="269"/>
      <c r="AA243" s="259"/>
      <c r="AB243" s="259"/>
      <c r="AC243" s="259"/>
      <c r="AD243" s="259"/>
      <c r="AE243" s="259"/>
      <c r="AF243" s="259"/>
      <c r="AG243" s="259"/>
      <c r="AH243" s="259"/>
      <c r="AI243" s="259"/>
      <c r="AJ243" s="259"/>
      <c r="AK243" s="259"/>
      <c r="AL243" s="259"/>
    </row>
    <row r="244" spans="1:38" s="272" customFormat="1" ht="24.95" customHeight="1" x14ac:dyDescent="0.3">
      <c r="A244" s="261"/>
      <c r="B244" s="261"/>
      <c r="C244" s="261"/>
      <c r="D244" s="261"/>
      <c r="E244" s="261"/>
      <c r="F244" s="261"/>
      <c r="G244" s="275"/>
      <c r="H244" s="96"/>
      <c r="I244" s="270"/>
      <c r="J244" s="270"/>
      <c r="L244" s="271"/>
      <c r="M244" s="271"/>
      <c r="N244" s="271"/>
      <c r="O244" s="271"/>
      <c r="P244" s="271"/>
      <c r="Q244" s="271"/>
      <c r="R244" s="271"/>
      <c r="S244" s="271"/>
      <c r="T244" s="271"/>
      <c r="U244" s="271"/>
      <c r="V244" s="271"/>
      <c r="W244" s="271"/>
      <c r="X244" s="271"/>
      <c r="Y244" s="270"/>
      <c r="Z244" s="269"/>
      <c r="AA244" s="259"/>
      <c r="AB244" s="259"/>
      <c r="AC244" s="259"/>
      <c r="AD244" s="259"/>
      <c r="AE244" s="259"/>
      <c r="AF244" s="259"/>
      <c r="AG244" s="259"/>
      <c r="AH244" s="259"/>
      <c r="AI244" s="259"/>
      <c r="AJ244" s="259"/>
      <c r="AK244" s="259"/>
      <c r="AL244" s="259"/>
    </row>
    <row r="245" spans="1:38" s="272" customFormat="1" ht="24.95" customHeight="1" x14ac:dyDescent="0.3">
      <c r="A245" s="261"/>
      <c r="B245" s="261"/>
      <c r="C245" s="261"/>
      <c r="D245" s="261"/>
      <c r="E245" s="261"/>
      <c r="F245" s="261"/>
      <c r="G245" s="275"/>
      <c r="H245" s="96"/>
      <c r="I245" s="270"/>
      <c r="J245" s="270"/>
      <c r="L245" s="271"/>
      <c r="M245" s="271"/>
      <c r="N245" s="271"/>
      <c r="O245" s="271"/>
      <c r="P245" s="271"/>
      <c r="Q245" s="271"/>
      <c r="R245" s="271"/>
      <c r="S245" s="271"/>
      <c r="T245" s="271"/>
      <c r="U245" s="271"/>
      <c r="V245" s="271"/>
      <c r="W245" s="271"/>
      <c r="X245" s="271"/>
      <c r="Y245" s="270"/>
      <c r="Z245" s="269"/>
      <c r="AA245" s="259"/>
      <c r="AB245" s="259"/>
      <c r="AC245" s="259"/>
      <c r="AD245" s="259"/>
      <c r="AE245" s="259"/>
      <c r="AF245" s="259"/>
      <c r="AG245" s="259"/>
      <c r="AH245" s="259"/>
      <c r="AI245" s="259"/>
      <c r="AJ245" s="259"/>
      <c r="AK245" s="259"/>
      <c r="AL245" s="259"/>
    </row>
    <row r="246" spans="1:38" s="270" customFormat="1" ht="24.95" customHeight="1" x14ac:dyDescent="0.3">
      <c r="A246" s="261"/>
      <c r="B246" s="261"/>
      <c r="C246" s="261"/>
      <c r="D246" s="261"/>
      <c r="E246" s="261"/>
      <c r="F246" s="261"/>
      <c r="G246" s="275"/>
      <c r="H246" s="96"/>
      <c r="K246" s="272"/>
      <c r="L246" s="271"/>
      <c r="M246" s="271"/>
      <c r="N246" s="271"/>
      <c r="O246" s="271"/>
      <c r="P246" s="271"/>
      <c r="Q246" s="271"/>
      <c r="R246" s="271"/>
      <c r="S246" s="271"/>
      <c r="T246" s="271"/>
      <c r="U246" s="271"/>
      <c r="V246" s="271"/>
      <c r="W246" s="271"/>
      <c r="X246" s="271"/>
      <c r="Z246" s="269"/>
      <c r="AA246" s="259"/>
      <c r="AB246" s="259"/>
      <c r="AC246" s="259"/>
      <c r="AD246" s="259"/>
      <c r="AE246" s="259"/>
      <c r="AF246" s="259"/>
      <c r="AG246" s="259"/>
      <c r="AH246" s="259"/>
      <c r="AI246" s="259"/>
      <c r="AJ246" s="259"/>
      <c r="AK246" s="259"/>
      <c r="AL246" s="259"/>
    </row>
    <row r="247" spans="1:38" s="270" customFormat="1" ht="24.95" customHeight="1" x14ac:dyDescent="0.3">
      <c r="A247" s="261"/>
      <c r="B247" s="261"/>
      <c r="C247" s="261"/>
      <c r="D247" s="261"/>
      <c r="E247" s="261"/>
      <c r="F247" s="261"/>
      <c r="G247" s="275"/>
      <c r="H247" s="96"/>
      <c r="K247" s="272"/>
      <c r="L247" s="271"/>
      <c r="M247" s="271"/>
      <c r="N247" s="271"/>
      <c r="O247" s="271"/>
      <c r="P247" s="271"/>
      <c r="Q247" s="271"/>
      <c r="R247" s="271"/>
      <c r="S247" s="271"/>
      <c r="T247" s="271"/>
      <c r="U247" s="271"/>
      <c r="V247" s="271"/>
      <c r="W247" s="271"/>
      <c r="X247" s="271"/>
      <c r="Z247" s="269"/>
      <c r="AA247" s="259"/>
      <c r="AB247" s="259"/>
      <c r="AC247" s="259"/>
      <c r="AD247" s="259"/>
      <c r="AE247" s="259"/>
      <c r="AF247" s="259"/>
      <c r="AG247" s="259"/>
      <c r="AH247" s="259"/>
      <c r="AI247" s="259"/>
      <c r="AJ247" s="259"/>
      <c r="AK247" s="259"/>
      <c r="AL247" s="259"/>
    </row>
    <row r="248" spans="1:38" s="270" customFormat="1" ht="24.95" customHeight="1" x14ac:dyDescent="0.3">
      <c r="A248" s="261"/>
      <c r="B248" s="261"/>
      <c r="C248" s="261"/>
      <c r="D248" s="261"/>
      <c r="E248" s="261"/>
      <c r="F248" s="261"/>
      <c r="G248" s="275"/>
      <c r="H248" s="96"/>
      <c r="K248" s="272"/>
      <c r="L248" s="271"/>
      <c r="M248" s="271"/>
      <c r="N248" s="271"/>
      <c r="O248" s="271"/>
      <c r="P248" s="271"/>
      <c r="Q248" s="271"/>
      <c r="R248" s="271"/>
      <c r="S248" s="271"/>
      <c r="T248" s="271"/>
      <c r="U248" s="271"/>
      <c r="V248" s="271"/>
      <c r="W248" s="271"/>
      <c r="X248" s="271"/>
      <c r="Z248" s="269"/>
      <c r="AA248" s="259"/>
      <c r="AB248" s="259"/>
      <c r="AC248" s="259"/>
      <c r="AD248" s="259"/>
      <c r="AE248" s="259"/>
      <c r="AF248" s="259"/>
      <c r="AG248" s="259"/>
      <c r="AH248" s="259"/>
      <c r="AI248" s="259"/>
      <c r="AJ248" s="259"/>
      <c r="AK248" s="259"/>
      <c r="AL248" s="259"/>
    </row>
    <row r="249" spans="1:38" s="270" customFormat="1" ht="24.95" customHeight="1" x14ac:dyDescent="0.3">
      <c r="A249" s="261"/>
      <c r="B249" s="261"/>
      <c r="C249" s="261"/>
      <c r="D249" s="261"/>
      <c r="E249" s="261"/>
      <c r="F249" s="261"/>
      <c r="G249" s="275"/>
      <c r="H249" s="96"/>
      <c r="K249" s="272"/>
      <c r="L249" s="271"/>
      <c r="M249" s="271"/>
      <c r="N249" s="271"/>
      <c r="O249" s="271"/>
      <c r="P249" s="271"/>
      <c r="Q249" s="271"/>
      <c r="R249" s="271"/>
      <c r="S249" s="271"/>
      <c r="T249" s="271"/>
      <c r="U249" s="271"/>
      <c r="V249" s="271"/>
      <c r="W249" s="271"/>
      <c r="X249" s="271"/>
      <c r="Z249" s="269"/>
      <c r="AA249" s="259"/>
      <c r="AB249" s="259"/>
      <c r="AC249" s="259"/>
      <c r="AD249" s="259"/>
      <c r="AE249" s="259"/>
      <c r="AF249" s="259"/>
      <c r="AG249" s="259"/>
      <c r="AH249" s="259"/>
      <c r="AI249" s="259"/>
      <c r="AJ249" s="259"/>
      <c r="AK249" s="259"/>
      <c r="AL249" s="259"/>
    </row>
    <row r="250" spans="1:38" s="270" customFormat="1" ht="24.95" customHeight="1" x14ac:dyDescent="0.3">
      <c r="A250" s="261"/>
      <c r="B250" s="261"/>
      <c r="C250" s="261"/>
      <c r="D250" s="261"/>
      <c r="E250" s="261"/>
      <c r="F250" s="261"/>
      <c r="G250" s="275"/>
      <c r="H250" s="96"/>
      <c r="K250" s="272"/>
      <c r="L250" s="271"/>
      <c r="M250" s="271"/>
      <c r="N250" s="271"/>
      <c r="O250" s="271"/>
      <c r="P250" s="271"/>
      <c r="Q250" s="271"/>
      <c r="R250" s="271"/>
      <c r="S250" s="271"/>
      <c r="T250" s="271"/>
      <c r="U250" s="271"/>
      <c r="V250" s="271"/>
      <c r="W250" s="271"/>
      <c r="X250" s="271"/>
      <c r="Z250" s="269"/>
      <c r="AA250" s="259"/>
      <c r="AB250" s="259"/>
      <c r="AC250" s="259"/>
      <c r="AD250" s="259"/>
      <c r="AE250" s="259"/>
      <c r="AF250" s="259"/>
      <c r="AG250" s="259"/>
      <c r="AH250" s="259"/>
      <c r="AI250" s="259"/>
      <c r="AJ250" s="259"/>
      <c r="AK250" s="259"/>
      <c r="AL250" s="259"/>
    </row>
    <row r="251" spans="1:38" s="270" customFormat="1" ht="24.95" customHeight="1" x14ac:dyDescent="0.3">
      <c r="A251" s="261"/>
      <c r="B251" s="261"/>
      <c r="C251" s="261"/>
      <c r="D251" s="261"/>
      <c r="E251" s="261"/>
      <c r="F251" s="261"/>
      <c r="G251" s="275"/>
      <c r="H251" s="96"/>
      <c r="K251" s="272"/>
      <c r="L251" s="271"/>
      <c r="M251" s="271"/>
      <c r="N251" s="271"/>
      <c r="O251" s="271"/>
      <c r="P251" s="271"/>
      <c r="Q251" s="271"/>
      <c r="R251" s="271"/>
      <c r="S251" s="271"/>
      <c r="T251" s="271"/>
      <c r="U251" s="271"/>
      <c r="V251" s="271"/>
      <c r="W251" s="271"/>
      <c r="X251" s="271"/>
      <c r="Z251" s="269"/>
      <c r="AA251" s="259"/>
      <c r="AB251" s="259"/>
      <c r="AC251" s="259"/>
      <c r="AD251" s="259"/>
      <c r="AE251" s="259"/>
      <c r="AF251" s="259"/>
      <c r="AG251" s="259"/>
      <c r="AH251" s="259"/>
      <c r="AI251" s="259"/>
      <c r="AJ251" s="259"/>
      <c r="AK251" s="259"/>
      <c r="AL251" s="259"/>
    </row>
    <row r="252" spans="1:38" s="270" customFormat="1" ht="24.95" customHeight="1" x14ac:dyDescent="0.3">
      <c r="A252" s="261"/>
      <c r="B252" s="261"/>
      <c r="C252" s="261"/>
      <c r="D252" s="261"/>
      <c r="E252" s="261"/>
      <c r="F252" s="261"/>
      <c r="G252" s="275"/>
      <c r="H252" s="96"/>
      <c r="K252" s="272"/>
      <c r="L252" s="271"/>
      <c r="M252" s="271"/>
      <c r="N252" s="271"/>
      <c r="O252" s="271"/>
      <c r="P252" s="271"/>
      <c r="Q252" s="271"/>
      <c r="R252" s="271"/>
      <c r="S252" s="271"/>
      <c r="T252" s="271"/>
      <c r="U252" s="271"/>
      <c r="V252" s="271"/>
      <c r="W252" s="271"/>
      <c r="X252" s="271"/>
      <c r="Z252" s="269"/>
      <c r="AA252" s="259"/>
      <c r="AB252" s="259"/>
      <c r="AC252" s="259"/>
      <c r="AD252" s="259"/>
      <c r="AE252" s="259"/>
      <c r="AF252" s="259"/>
      <c r="AG252" s="259"/>
      <c r="AH252" s="259"/>
      <c r="AI252" s="259"/>
      <c r="AJ252" s="259"/>
      <c r="AK252" s="259"/>
      <c r="AL252" s="259"/>
    </row>
    <row r="253" spans="1:38" s="270" customFormat="1" ht="24.95" customHeight="1" x14ac:dyDescent="0.3">
      <c r="A253" s="261"/>
      <c r="B253" s="261"/>
      <c r="C253" s="261"/>
      <c r="D253" s="261"/>
      <c r="E253" s="261"/>
      <c r="F253" s="261"/>
      <c r="G253" s="275"/>
      <c r="H253" s="96"/>
      <c r="K253" s="272"/>
      <c r="L253" s="271"/>
      <c r="M253" s="271"/>
      <c r="N253" s="271"/>
      <c r="O253" s="271"/>
      <c r="P253" s="271"/>
      <c r="Q253" s="271"/>
      <c r="R253" s="271"/>
      <c r="S253" s="271"/>
      <c r="T253" s="271"/>
      <c r="U253" s="271"/>
      <c r="V253" s="271"/>
      <c r="W253" s="271"/>
      <c r="X253" s="271"/>
      <c r="Z253" s="269"/>
      <c r="AA253" s="259"/>
      <c r="AB253" s="259"/>
      <c r="AC253" s="259"/>
      <c r="AD253" s="259"/>
      <c r="AE253" s="259"/>
      <c r="AF253" s="259"/>
      <c r="AG253" s="259"/>
      <c r="AH253" s="259"/>
      <c r="AI253" s="259"/>
      <c r="AJ253" s="259"/>
      <c r="AK253" s="259"/>
      <c r="AL253" s="259"/>
    </row>
    <row r="254" spans="1:38" s="270" customFormat="1" ht="24.95" customHeight="1" x14ac:dyDescent="0.3">
      <c r="A254" s="261"/>
      <c r="B254" s="261"/>
      <c r="C254" s="261"/>
      <c r="D254" s="261"/>
      <c r="E254" s="261"/>
      <c r="F254" s="261"/>
      <c r="G254" s="275"/>
      <c r="H254" s="96"/>
      <c r="K254" s="272"/>
      <c r="L254" s="271"/>
      <c r="M254" s="271"/>
      <c r="N254" s="271"/>
      <c r="O254" s="271"/>
      <c r="P254" s="271"/>
      <c r="Q254" s="271"/>
      <c r="R254" s="271"/>
      <c r="S254" s="271"/>
      <c r="T254" s="271"/>
      <c r="U254" s="271"/>
      <c r="V254" s="271"/>
      <c r="W254" s="271"/>
      <c r="X254" s="271"/>
      <c r="Z254" s="269"/>
      <c r="AA254" s="259"/>
      <c r="AB254" s="259"/>
      <c r="AC254" s="259"/>
      <c r="AD254" s="259"/>
      <c r="AE254" s="259"/>
      <c r="AF254" s="259"/>
      <c r="AG254" s="259"/>
      <c r="AH254" s="259"/>
      <c r="AI254" s="259"/>
      <c r="AJ254" s="259"/>
      <c r="AK254" s="259"/>
      <c r="AL254" s="259"/>
    </row>
    <row r="255" spans="1:38" s="270" customFormat="1" ht="24.95" customHeight="1" x14ac:dyDescent="0.3">
      <c r="A255" s="261"/>
      <c r="B255" s="261"/>
      <c r="C255" s="261"/>
      <c r="D255" s="261"/>
      <c r="E255" s="261"/>
      <c r="F255" s="261"/>
      <c r="G255" s="275"/>
      <c r="H255" s="96"/>
      <c r="K255" s="272"/>
      <c r="L255" s="271"/>
      <c r="M255" s="271"/>
      <c r="N255" s="271"/>
      <c r="O255" s="271"/>
      <c r="P255" s="271"/>
      <c r="Q255" s="271"/>
      <c r="R255" s="271"/>
      <c r="S255" s="271"/>
      <c r="T255" s="271"/>
      <c r="U255" s="271"/>
      <c r="V255" s="271"/>
      <c r="W255" s="271"/>
      <c r="X255" s="271"/>
      <c r="Z255" s="269"/>
      <c r="AA255" s="259"/>
      <c r="AB255" s="259"/>
      <c r="AC255" s="259"/>
      <c r="AD255" s="259"/>
      <c r="AE255" s="259"/>
      <c r="AF255" s="259"/>
      <c r="AG255" s="259"/>
      <c r="AH255" s="259"/>
      <c r="AI255" s="259"/>
      <c r="AJ255" s="259"/>
      <c r="AK255" s="259"/>
      <c r="AL255" s="259"/>
    </row>
    <row r="256" spans="1:38" s="270" customFormat="1" ht="24.95" customHeight="1" x14ac:dyDescent="0.3">
      <c r="A256" s="261"/>
      <c r="B256" s="261"/>
      <c r="C256" s="261"/>
      <c r="D256" s="261"/>
      <c r="E256" s="261"/>
      <c r="F256" s="261"/>
      <c r="G256" s="275"/>
      <c r="H256" s="96"/>
      <c r="K256" s="272"/>
      <c r="L256" s="271"/>
      <c r="M256" s="271"/>
      <c r="N256" s="271"/>
      <c r="O256" s="271"/>
      <c r="P256" s="271"/>
      <c r="Q256" s="271"/>
      <c r="R256" s="271"/>
      <c r="S256" s="271"/>
      <c r="T256" s="271"/>
      <c r="U256" s="271"/>
      <c r="V256" s="271"/>
      <c r="W256" s="271"/>
      <c r="X256" s="271"/>
      <c r="Z256" s="269"/>
      <c r="AA256" s="259"/>
      <c r="AB256" s="259"/>
      <c r="AC256" s="259"/>
      <c r="AD256" s="259"/>
      <c r="AE256" s="259"/>
      <c r="AF256" s="259"/>
      <c r="AG256" s="259"/>
      <c r="AH256" s="259"/>
      <c r="AI256" s="259"/>
      <c r="AJ256" s="259"/>
      <c r="AK256" s="259"/>
      <c r="AL256" s="259"/>
    </row>
    <row r="257" spans="1:38" s="270" customFormat="1" ht="24.95" customHeight="1" x14ac:dyDescent="0.3">
      <c r="A257" s="261"/>
      <c r="B257" s="261"/>
      <c r="C257" s="261"/>
      <c r="D257" s="261"/>
      <c r="E257" s="261"/>
      <c r="F257" s="261"/>
      <c r="G257" s="275"/>
      <c r="H257" s="96"/>
      <c r="K257" s="272"/>
      <c r="L257" s="271"/>
      <c r="M257" s="271"/>
      <c r="N257" s="271"/>
      <c r="O257" s="271"/>
      <c r="P257" s="271"/>
      <c r="Q257" s="271"/>
      <c r="R257" s="271"/>
      <c r="S257" s="271"/>
      <c r="T257" s="271"/>
      <c r="U257" s="271"/>
      <c r="V257" s="271"/>
      <c r="W257" s="271"/>
      <c r="X257" s="271"/>
      <c r="Z257" s="269"/>
      <c r="AA257" s="259"/>
      <c r="AB257" s="259"/>
      <c r="AC257" s="259"/>
      <c r="AD257" s="259"/>
      <c r="AE257" s="259"/>
      <c r="AF257" s="259"/>
      <c r="AG257" s="259"/>
      <c r="AH257" s="259"/>
      <c r="AI257" s="259"/>
      <c r="AJ257" s="259"/>
      <c r="AK257" s="259"/>
      <c r="AL257" s="259"/>
    </row>
    <row r="258" spans="1:38" s="270" customFormat="1" ht="24.95" customHeight="1" x14ac:dyDescent="0.3">
      <c r="A258" s="261"/>
      <c r="B258" s="261"/>
      <c r="C258" s="261"/>
      <c r="D258" s="261"/>
      <c r="E258" s="261"/>
      <c r="F258" s="261"/>
      <c r="G258" s="275"/>
      <c r="H258" s="96"/>
      <c r="K258" s="272"/>
      <c r="L258" s="271"/>
      <c r="M258" s="271"/>
      <c r="N258" s="271"/>
      <c r="O258" s="271"/>
      <c r="P258" s="271"/>
      <c r="Q258" s="271"/>
      <c r="R258" s="271"/>
      <c r="S258" s="271"/>
      <c r="T258" s="271"/>
      <c r="U258" s="271"/>
      <c r="V258" s="271"/>
      <c r="W258" s="271"/>
      <c r="X258" s="271"/>
      <c r="Z258" s="269"/>
      <c r="AA258" s="259"/>
      <c r="AB258" s="259"/>
      <c r="AC258" s="259"/>
      <c r="AD258" s="259"/>
      <c r="AE258" s="259"/>
      <c r="AF258" s="259"/>
      <c r="AG258" s="259"/>
      <c r="AH258" s="259"/>
      <c r="AI258" s="259"/>
      <c r="AJ258" s="259"/>
      <c r="AK258" s="259"/>
      <c r="AL258" s="259"/>
    </row>
    <row r="259" spans="1:38" s="270" customFormat="1" ht="24.95" customHeight="1" x14ac:dyDescent="0.3">
      <c r="A259" s="261"/>
      <c r="B259" s="261"/>
      <c r="C259" s="261"/>
      <c r="D259" s="261"/>
      <c r="E259" s="261"/>
      <c r="F259" s="261"/>
      <c r="G259" s="275"/>
      <c r="H259" s="96"/>
      <c r="K259" s="272"/>
      <c r="L259" s="271"/>
      <c r="M259" s="271"/>
      <c r="N259" s="271"/>
      <c r="O259" s="271"/>
      <c r="P259" s="271"/>
      <c r="Q259" s="271"/>
      <c r="R259" s="271"/>
      <c r="S259" s="271"/>
      <c r="T259" s="271"/>
      <c r="U259" s="271"/>
      <c r="V259" s="271"/>
      <c r="W259" s="271"/>
      <c r="X259" s="271"/>
      <c r="Z259" s="269"/>
      <c r="AA259" s="259"/>
      <c r="AB259" s="259"/>
      <c r="AC259" s="259"/>
      <c r="AD259" s="259"/>
      <c r="AE259" s="259"/>
      <c r="AF259" s="259"/>
      <c r="AG259" s="259"/>
      <c r="AH259" s="259"/>
      <c r="AI259" s="259"/>
      <c r="AJ259" s="259"/>
      <c r="AK259" s="259"/>
      <c r="AL259" s="259"/>
    </row>
    <row r="260" spans="1:38" s="270" customFormat="1" ht="24.95" customHeight="1" x14ac:dyDescent="0.3">
      <c r="A260" s="261"/>
      <c r="B260" s="261"/>
      <c r="C260" s="261"/>
      <c r="D260" s="261"/>
      <c r="E260" s="261"/>
      <c r="F260" s="261"/>
      <c r="G260" s="275"/>
      <c r="H260" s="96"/>
      <c r="K260" s="272"/>
      <c r="L260" s="271"/>
      <c r="M260" s="271"/>
      <c r="N260" s="271"/>
      <c r="O260" s="271"/>
      <c r="P260" s="271"/>
      <c r="Q260" s="271"/>
      <c r="R260" s="271"/>
      <c r="S260" s="271"/>
      <c r="T260" s="271"/>
      <c r="U260" s="271"/>
      <c r="V260" s="271"/>
      <c r="W260" s="271"/>
      <c r="X260" s="271"/>
      <c r="Z260" s="269"/>
      <c r="AA260" s="259"/>
      <c r="AB260" s="259"/>
      <c r="AC260" s="259"/>
      <c r="AD260" s="259"/>
      <c r="AE260" s="259"/>
      <c r="AF260" s="259"/>
      <c r="AG260" s="259"/>
      <c r="AH260" s="259"/>
      <c r="AI260" s="259"/>
      <c r="AJ260" s="259"/>
      <c r="AK260" s="259"/>
      <c r="AL260" s="259"/>
    </row>
    <row r="261" spans="1:38" s="270" customFormat="1" ht="24.95" customHeight="1" x14ac:dyDescent="0.3">
      <c r="A261" s="261"/>
      <c r="B261" s="261"/>
      <c r="C261" s="261"/>
      <c r="D261" s="261"/>
      <c r="E261" s="261"/>
      <c r="F261" s="261"/>
      <c r="G261" s="275"/>
      <c r="H261" s="96"/>
      <c r="K261" s="272"/>
      <c r="L261" s="271"/>
      <c r="M261" s="271"/>
      <c r="N261" s="271"/>
      <c r="O261" s="271"/>
      <c r="P261" s="271"/>
      <c r="Q261" s="271"/>
      <c r="R261" s="271"/>
      <c r="S261" s="271"/>
      <c r="T261" s="271"/>
      <c r="U261" s="271"/>
      <c r="V261" s="271"/>
      <c r="W261" s="271"/>
      <c r="X261" s="271"/>
      <c r="Z261" s="269"/>
      <c r="AA261" s="259"/>
      <c r="AB261" s="259"/>
      <c r="AC261" s="259"/>
      <c r="AD261" s="259"/>
      <c r="AE261" s="259"/>
      <c r="AF261" s="259"/>
      <c r="AG261" s="259"/>
      <c r="AH261" s="259"/>
      <c r="AI261" s="259"/>
      <c r="AJ261" s="259"/>
      <c r="AK261" s="259"/>
      <c r="AL261" s="259"/>
    </row>
    <row r="262" spans="1:38" s="270" customFormat="1" ht="24.95" customHeight="1" x14ac:dyDescent="0.3">
      <c r="A262" s="261"/>
      <c r="B262" s="261"/>
      <c r="C262" s="261"/>
      <c r="D262" s="261"/>
      <c r="E262" s="261"/>
      <c r="F262" s="261"/>
      <c r="G262" s="275"/>
      <c r="H262" s="96"/>
      <c r="K262" s="272"/>
      <c r="L262" s="271"/>
      <c r="M262" s="271"/>
      <c r="N262" s="271"/>
      <c r="O262" s="271"/>
      <c r="P262" s="271"/>
      <c r="Q262" s="271"/>
      <c r="R262" s="271"/>
      <c r="S262" s="271"/>
      <c r="T262" s="271"/>
      <c r="U262" s="271"/>
      <c r="V262" s="271"/>
      <c r="W262" s="271"/>
      <c r="X262" s="271"/>
      <c r="Z262" s="269"/>
      <c r="AA262" s="259"/>
      <c r="AB262" s="259"/>
      <c r="AC262" s="259"/>
      <c r="AD262" s="259"/>
      <c r="AE262" s="259"/>
      <c r="AF262" s="259"/>
      <c r="AG262" s="259"/>
      <c r="AH262" s="259"/>
      <c r="AI262" s="259"/>
      <c r="AJ262" s="259"/>
      <c r="AK262" s="259"/>
      <c r="AL262" s="259"/>
    </row>
    <row r="263" spans="1:38" s="270" customFormat="1" ht="24.95" customHeight="1" x14ac:dyDescent="0.3">
      <c r="A263" s="261"/>
      <c r="B263" s="261"/>
      <c r="C263" s="261"/>
      <c r="D263" s="261"/>
      <c r="E263" s="261"/>
      <c r="F263" s="261"/>
      <c r="G263" s="275"/>
      <c r="H263" s="96"/>
      <c r="K263" s="272"/>
      <c r="L263" s="271"/>
      <c r="M263" s="271"/>
      <c r="N263" s="271"/>
      <c r="O263" s="271"/>
      <c r="P263" s="271"/>
      <c r="Q263" s="271"/>
      <c r="R263" s="271"/>
      <c r="S263" s="271"/>
      <c r="T263" s="271"/>
      <c r="U263" s="271"/>
      <c r="V263" s="271"/>
      <c r="W263" s="271"/>
      <c r="X263" s="271"/>
      <c r="Z263" s="269"/>
      <c r="AA263" s="259"/>
      <c r="AB263" s="259"/>
      <c r="AC263" s="259"/>
      <c r="AD263" s="259"/>
      <c r="AE263" s="259"/>
      <c r="AF263" s="259"/>
      <c r="AG263" s="259"/>
      <c r="AH263" s="259"/>
      <c r="AI263" s="259"/>
      <c r="AJ263" s="259"/>
      <c r="AK263" s="259"/>
      <c r="AL263" s="259"/>
    </row>
    <row r="264" spans="1:38" s="270" customFormat="1" ht="24.95" customHeight="1" x14ac:dyDescent="0.3">
      <c r="A264" s="261"/>
      <c r="B264" s="261"/>
      <c r="C264" s="261"/>
      <c r="D264" s="261"/>
      <c r="E264" s="261"/>
      <c r="F264" s="261"/>
      <c r="G264" s="275"/>
      <c r="H264" s="96"/>
      <c r="K264" s="272"/>
      <c r="L264" s="271"/>
      <c r="M264" s="271"/>
      <c r="N264" s="271"/>
      <c r="O264" s="271"/>
      <c r="P264" s="271"/>
      <c r="Q264" s="271"/>
      <c r="R264" s="271"/>
      <c r="S264" s="271"/>
      <c r="T264" s="271"/>
      <c r="U264" s="271"/>
      <c r="V264" s="271"/>
      <c r="W264" s="271"/>
      <c r="X264" s="271"/>
      <c r="Z264" s="269"/>
      <c r="AA264" s="259"/>
      <c r="AB264" s="259"/>
      <c r="AC264" s="259"/>
      <c r="AD264" s="259"/>
      <c r="AE264" s="259"/>
      <c r="AF264" s="259"/>
      <c r="AG264" s="259"/>
      <c r="AH264" s="259"/>
      <c r="AI264" s="259"/>
      <c r="AJ264" s="259"/>
      <c r="AK264" s="259"/>
      <c r="AL264" s="259"/>
    </row>
    <row r="265" spans="1:38" s="270" customFormat="1" ht="24.95" customHeight="1" x14ac:dyDescent="0.3">
      <c r="A265" s="261"/>
      <c r="B265" s="261"/>
      <c r="C265" s="261"/>
      <c r="D265" s="261"/>
      <c r="E265" s="261"/>
      <c r="F265" s="261"/>
      <c r="G265" s="275"/>
      <c r="H265" s="96"/>
      <c r="K265" s="272"/>
      <c r="L265" s="271"/>
      <c r="M265" s="271"/>
      <c r="N265" s="271"/>
      <c r="O265" s="271"/>
      <c r="P265" s="271"/>
      <c r="Q265" s="271"/>
      <c r="R265" s="271"/>
      <c r="S265" s="271"/>
      <c r="T265" s="271"/>
      <c r="U265" s="271"/>
      <c r="V265" s="271"/>
      <c r="W265" s="271"/>
      <c r="X265" s="271"/>
      <c r="Z265" s="269"/>
      <c r="AA265" s="259"/>
      <c r="AB265" s="259"/>
      <c r="AC265" s="259"/>
      <c r="AD265" s="259"/>
      <c r="AE265" s="259"/>
      <c r="AF265" s="259"/>
      <c r="AG265" s="259"/>
      <c r="AH265" s="259"/>
      <c r="AI265" s="259"/>
      <c r="AJ265" s="259"/>
      <c r="AK265" s="259"/>
      <c r="AL265" s="259"/>
    </row>
    <row r="266" spans="1:38" s="270" customFormat="1" ht="24.95" customHeight="1" x14ac:dyDescent="0.3">
      <c r="A266" s="261"/>
      <c r="B266" s="261"/>
      <c r="C266" s="261"/>
      <c r="D266" s="261"/>
      <c r="E266" s="261"/>
      <c r="F266" s="261"/>
      <c r="G266" s="275"/>
      <c r="H266" s="96"/>
      <c r="K266" s="272"/>
      <c r="L266" s="271"/>
      <c r="M266" s="271"/>
      <c r="N266" s="271"/>
      <c r="O266" s="271"/>
      <c r="P266" s="271"/>
      <c r="Q266" s="271"/>
      <c r="R266" s="271"/>
      <c r="S266" s="271"/>
      <c r="T266" s="271"/>
      <c r="U266" s="271"/>
      <c r="V266" s="271"/>
      <c r="W266" s="271"/>
      <c r="X266" s="271"/>
      <c r="Z266" s="269"/>
      <c r="AA266" s="259"/>
      <c r="AB266" s="259"/>
      <c r="AC266" s="259"/>
      <c r="AD266" s="259"/>
      <c r="AE266" s="259"/>
      <c r="AF266" s="259"/>
      <c r="AG266" s="259"/>
      <c r="AH266" s="259"/>
      <c r="AI266" s="259"/>
      <c r="AJ266" s="259"/>
      <c r="AK266" s="259"/>
      <c r="AL266" s="259"/>
    </row>
    <row r="267" spans="1:38" s="270" customFormat="1" ht="24.95" customHeight="1" x14ac:dyDescent="0.3">
      <c r="A267" s="261"/>
      <c r="B267" s="261"/>
      <c r="C267" s="261"/>
      <c r="D267" s="261"/>
      <c r="E267" s="261"/>
      <c r="F267" s="261"/>
      <c r="G267" s="275"/>
      <c r="H267" s="96"/>
      <c r="K267" s="272"/>
      <c r="L267" s="271"/>
      <c r="M267" s="271"/>
      <c r="N267" s="271"/>
      <c r="O267" s="271"/>
      <c r="P267" s="271"/>
      <c r="Q267" s="271"/>
      <c r="R267" s="271"/>
      <c r="S267" s="271"/>
      <c r="T267" s="271"/>
      <c r="U267" s="271"/>
      <c r="V267" s="271"/>
      <c r="W267" s="271"/>
      <c r="X267" s="271"/>
      <c r="Z267" s="269"/>
      <c r="AA267" s="259"/>
      <c r="AB267" s="259"/>
      <c r="AC267" s="259"/>
      <c r="AD267" s="259"/>
      <c r="AE267" s="259"/>
      <c r="AF267" s="259"/>
      <c r="AG267" s="259"/>
      <c r="AH267" s="259"/>
      <c r="AI267" s="259"/>
      <c r="AJ267" s="259"/>
      <c r="AK267" s="259"/>
      <c r="AL267" s="259"/>
    </row>
    <row r="268" spans="1:38" s="270" customFormat="1" ht="24.95" customHeight="1" x14ac:dyDescent="0.3">
      <c r="A268" s="261"/>
      <c r="B268" s="261"/>
      <c r="C268" s="261"/>
      <c r="D268" s="261"/>
      <c r="E268" s="261"/>
      <c r="F268" s="261"/>
      <c r="G268" s="275"/>
      <c r="H268" s="96"/>
      <c r="K268" s="272"/>
      <c r="L268" s="271"/>
      <c r="M268" s="271"/>
      <c r="N268" s="271"/>
      <c r="O268" s="271"/>
      <c r="P268" s="271"/>
      <c r="Q268" s="271"/>
      <c r="R268" s="271"/>
      <c r="S268" s="271"/>
      <c r="T268" s="271"/>
      <c r="U268" s="271"/>
      <c r="V268" s="271"/>
      <c r="W268" s="271"/>
      <c r="X268" s="271"/>
      <c r="Z268" s="269"/>
      <c r="AA268" s="259"/>
      <c r="AB268" s="259"/>
      <c r="AC268" s="259"/>
      <c r="AD268" s="259"/>
      <c r="AE268" s="259"/>
      <c r="AF268" s="259"/>
      <c r="AG268" s="259"/>
      <c r="AH268" s="259"/>
      <c r="AI268" s="259"/>
      <c r="AJ268" s="259"/>
      <c r="AK268" s="259"/>
      <c r="AL268" s="259"/>
    </row>
    <row r="269" spans="1:38" s="270" customFormat="1" ht="24.95" customHeight="1" x14ac:dyDescent="0.3">
      <c r="A269" s="261"/>
      <c r="B269" s="261"/>
      <c r="C269" s="261"/>
      <c r="D269" s="261"/>
      <c r="E269" s="261"/>
      <c r="F269" s="261"/>
      <c r="G269" s="275"/>
      <c r="H269" s="96"/>
      <c r="K269" s="272"/>
      <c r="L269" s="271"/>
      <c r="M269" s="271"/>
      <c r="N269" s="271"/>
      <c r="O269" s="271"/>
      <c r="P269" s="271"/>
      <c r="Q269" s="271"/>
      <c r="R269" s="271"/>
      <c r="S269" s="271"/>
      <c r="T269" s="271"/>
      <c r="U269" s="271"/>
      <c r="V269" s="271"/>
      <c r="W269" s="271"/>
      <c r="X269" s="271"/>
      <c r="Z269" s="269"/>
      <c r="AA269" s="259"/>
      <c r="AB269" s="259"/>
      <c r="AC269" s="259"/>
      <c r="AD269" s="259"/>
      <c r="AE269" s="259"/>
      <c r="AF269" s="259"/>
      <c r="AG269" s="259"/>
      <c r="AH269" s="259"/>
      <c r="AI269" s="259"/>
      <c r="AJ269" s="259"/>
      <c r="AK269" s="259"/>
      <c r="AL269" s="259"/>
    </row>
    <row r="270" spans="1:38" s="270" customFormat="1" ht="24.95" customHeight="1" x14ac:dyDescent="0.3">
      <c r="A270" s="261"/>
      <c r="B270" s="261"/>
      <c r="C270" s="261"/>
      <c r="D270" s="261"/>
      <c r="E270" s="261"/>
      <c r="F270" s="261"/>
      <c r="G270" s="275"/>
      <c r="H270" s="96"/>
      <c r="K270" s="272"/>
      <c r="L270" s="271"/>
      <c r="M270" s="271"/>
      <c r="N270" s="271"/>
      <c r="O270" s="271"/>
      <c r="P270" s="271"/>
      <c r="Q270" s="271"/>
      <c r="R270" s="271"/>
      <c r="S270" s="271"/>
      <c r="T270" s="271"/>
      <c r="U270" s="271"/>
      <c r="V270" s="271"/>
      <c r="W270" s="271"/>
      <c r="X270" s="271"/>
      <c r="Z270" s="269"/>
      <c r="AA270" s="259"/>
      <c r="AB270" s="259"/>
      <c r="AC270" s="259"/>
      <c r="AD270" s="259"/>
      <c r="AE270" s="259"/>
      <c r="AF270" s="259"/>
      <c r="AG270" s="259"/>
      <c r="AH270" s="259"/>
      <c r="AI270" s="259"/>
      <c r="AJ270" s="259"/>
      <c r="AK270" s="259"/>
      <c r="AL270" s="259"/>
    </row>
    <row r="271" spans="1:38" s="270" customFormat="1" ht="24.95" customHeight="1" x14ac:dyDescent="0.3">
      <c r="A271" s="261"/>
      <c r="B271" s="261"/>
      <c r="C271" s="261"/>
      <c r="D271" s="261"/>
      <c r="E271" s="261"/>
      <c r="F271" s="261"/>
      <c r="G271" s="275"/>
      <c r="H271" s="96"/>
      <c r="K271" s="272"/>
      <c r="L271" s="271"/>
      <c r="M271" s="271"/>
      <c r="N271" s="271"/>
      <c r="O271" s="271"/>
      <c r="P271" s="271"/>
      <c r="Q271" s="271"/>
      <c r="R271" s="271"/>
      <c r="S271" s="271"/>
      <c r="T271" s="271"/>
      <c r="U271" s="271"/>
      <c r="V271" s="271"/>
      <c r="W271" s="271"/>
      <c r="X271" s="271"/>
      <c r="Z271" s="269"/>
      <c r="AA271" s="259"/>
      <c r="AB271" s="259"/>
      <c r="AC271" s="259"/>
      <c r="AD271" s="259"/>
      <c r="AE271" s="259"/>
      <c r="AF271" s="259"/>
      <c r="AG271" s="259"/>
      <c r="AH271" s="259"/>
      <c r="AI271" s="259"/>
      <c r="AJ271" s="259"/>
      <c r="AK271" s="259"/>
      <c r="AL271" s="259"/>
    </row>
    <row r="272" spans="1:38" s="270" customFormat="1" ht="24.95" customHeight="1" x14ac:dyDescent="0.3">
      <c r="A272" s="261"/>
      <c r="B272" s="261"/>
      <c r="C272" s="261"/>
      <c r="D272" s="261"/>
      <c r="E272" s="261"/>
      <c r="F272" s="261"/>
      <c r="G272" s="275"/>
      <c r="H272" s="96"/>
      <c r="K272" s="272"/>
      <c r="L272" s="271"/>
      <c r="M272" s="271"/>
      <c r="N272" s="271"/>
      <c r="O272" s="271"/>
      <c r="P272" s="271"/>
      <c r="Q272" s="271"/>
      <c r="R272" s="271"/>
      <c r="S272" s="271"/>
      <c r="T272" s="271"/>
      <c r="U272" s="271"/>
      <c r="V272" s="271"/>
      <c r="W272" s="271"/>
      <c r="X272" s="271"/>
      <c r="Z272" s="269"/>
      <c r="AA272" s="259"/>
      <c r="AB272" s="259"/>
      <c r="AC272" s="259"/>
      <c r="AD272" s="259"/>
      <c r="AE272" s="259"/>
      <c r="AF272" s="259"/>
      <c r="AG272" s="259"/>
      <c r="AH272" s="259"/>
      <c r="AI272" s="259"/>
      <c r="AJ272" s="259"/>
      <c r="AK272" s="259"/>
      <c r="AL272" s="259"/>
    </row>
    <row r="273" spans="1:38" s="270" customFormat="1" ht="24.95" customHeight="1" x14ac:dyDescent="0.3">
      <c r="A273" s="261"/>
      <c r="B273" s="261"/>
      <c r="C273" s="261"/>
      <c r="D273" s="261"/>
      <c r="E273" s="261"/>
      <c r="F273" s="261"/>
      <c r="G273" s="275"/>
      <c r="H273" s="96"/>
      <c r="K273" s="272"/>
      <c r="L273" s="271"/>
      <c r="M273" s="271"/>
      <c r="N273" s="271"/>
      <c r="O273" s="271"/>
      <c r="P273" s="271"/>
      <c r="Q273" s="271"/>
      <c r="R273" s="271"/>
      <c r="S273" s="271"/>
      <c r="T273" s="271"/>
      <c r="U273" s="271"/>
      <c r="V273" s="271"/>
      <c r="W273" s="271"/>
      <c r="X273" s="271"/>
      <c r="Z273" s="269"/>
      <c r="AA273" s="259"/>
      <c r="AB273" s="259"/>
      <c r="AC273" s="259"/>
      <c r="AD273" s="259"/>
      <c r="AE273" s="259"/>
      <c r="AF273" s="259"/>
      <c r="AG273" s="259"/>
      <c r="AH273" s="259"/>
      <c r="AI273" s="259"/>
      <c r="AJ273" s="259"/>
      <c r="AK273" s="259"/>
      <c r="AL273" s="259"/>
    </row>
    <row r="274" spans="1:38" s="270" customFormat="1" ht="24.95" customHeight="1" x14ac:dyDescent="0.3">
      <c r="A274" s="261"/>
      <c r="B274" s="261"/>
      <c r="C274" s="261"/>
      <c r="D274" s="261"/>
      <c r="E274" s="261"/>
      <c r="F274" s="261"/>
      <c r="G274" s="275"/>
      <c r="H274" s="96"/>
      <c r="K274" s="272"/>
      <c r="L274" s="271"/>
      <c r="M274" s="271"/>
      <c r="N274" s="271"/>
      <c r="O274" s="271"/>
      <c r="P274" s="271"/>
      <c r="Q274" s="271"/>
      <c r="R274" s="271"/>
      <c r="S274" s="271"/>
      <c r="T274" s="271"/>
      <c r="U274" s="271"/>
      <c r="V274" s="271"/>
      <c r="W274" s="271"/>
      <c r="X274" s="271"/>
      <c r="Z274" s="269"/>
      <c r="AA274" s="259"/>
      <c r="AB274" s="259"/>
      <c r="AC274" s="259"/>
      <c r="AD274" s="259"/>
      <c r="AE274" s="259"/>
      <c r="AF274" s="259"/>
      <c r="AG274" s="259"/>
      <c r="AH274" s="259"/>
      <c r="AI274" s="259"/>
      <c r="AJ274" s="259"/>
      <c r="AK274" s="259"/>
      <c r="AL274" s="259"/>
    </row>
    <row r="275" spans="1:38" s="270" customFormat="1" ht="24.95" customHeight="1" x14ac:dyDescent="0.3">
      <c r="A275" s="261"/>
      <c r="B275" s="261"/>
      <c r="C275" s="261"/>
      <c r="D275" s="261"/>
      <c r="E275" s="261"/>
      <c r="F275" s="261"/>
      <c r="G275" s="275"/>
      <c r="H275" s="96"/>
      <c r="K275" s="272"/>
      <c r="L275" s="271"/>
      <c r="M275" s="271"/>
      <c r="N275" s="271"/>
      <c r="O275" s="271"/>
      <c r="P275" s="271"/>
      <c r="Q275" s="271"/>
      <c r="R275" s="271"/>
      <c r="S275" s="271"/>
      <c r="T275" s="271"/>
      <c r="U275" s="271"/>
      <c r="V275" s="271"/>
      <c r="W275" s="271"/>
      <c r="X275" s="271"/>
      <c r="Z275" s="269"/>
      <c r="AA275" s="259"/>
      <c r="AB275" s="259"/>
      <c r="AC275" s="259"/>
      <c r="AD275" s="259"/>
      <c r="AE275" s="259"/>
      <c r="AF275" s="259"/>
      <c r="AG275" s="259"/>
      <c r="AH275" s="259"/>
      <c r="AI275" s="259"/>
      <c r="AJ275" s="259"/>
      <c r="AK275" s="259"/>
      <c r="AL275" s="259"/>
    </row>
    <row r="276" spans="1:38" s="270" customFormat="1" ht="24.95" customHeight="1" x14ac:dyDescent="0.3">
      <c r="A276" s="261"/>
      <c r="B276" s="261"/>
      <c r="C276" s="261"/>
      <c r="D276" s="261"/>
      <c r="E276" s="261"/>
      <c r="F276" s="261"/>
      <c r="G276" s="275"/>
      <c r="H276" s="96"/>
      <c r="K276" s="272"/>
      <c r="L276" s="271"/>
      <c r="M276" s="271"/>
      <c r="N276" s="271"/>
      <c r="O276" s="271"/>
      <c r="P276" s="271"/>
      <c r="Q276" s="271"/>
      <c r="R276" s="271"/>
      <c r="S276" s="271"/>
      <c r="T276" s="271"/>
      <c r="U276" s="271"/>
      <c r="V276" s="271"/>
      <c r="W276" s="271"/>
      <c r="X276" s="271"/>
      <c r="Z276" s="269"/>
      <c r="AA276" s="259"/>
      <c r="AB276" s="259"/>
      <c r="AC276" s="259"/>
      <c r="AD276" s="259"/>
      <c r="AE276" s="259"/>
      <c r="AF276" s="259"/>
      <c r="AG276" s="259"/>
      <c r="AH276" s="259"/>
      <c r="AI276" s="259"/>
      <c r="AJ276" s="259"/>
      <c r="AK276" s="259"/>
      <c r="AL276" s="259"/>
    </row>
    <row r="277" spans="1:38" s="270" customFormat="1" ht="24.95" customHeight="1" x14ac:dyDescent="0.3">
      <c r="A277" s="261"/>
      <c r="B277" s="261"/>
      <c r="C277" s="261"/>
      <c r="D277" s="261"/>
      <c r="E277" s="261"/>
      <c r="F277" s="261"/>
      <c r="G277" s="275"/>
      <c r="H277" s="96"/>
      <c r="K277" s="272"/>
      <c r="L277" s="271"/>
      <c r="M277" s="271"/>
      <c r="N277" s="271"/>
      <c r="O277" s="271"/>
      <c r="P277" s="271"/>
      <c r="Q277" s="271"/>
      <c r="R277" s="271"/>
      <c r="S277" s="271"/>
      <c r="T277" s="271"/>
      <c r="U277" s="271"/>
      <c r="V277" s="271"/>
      <c r="W277" s="271"/>
      <c r="X277" s="271"/>
      <c r="Z277" s="269"/>
      <c r="AA277" s="259"/>
      <c r="AB277" s="259"/>
      <c r="AC277" s="259"/>
      <c r="AD277" s="259"/>
      <c r="AE277" s="259"/>
      <c r="AF277" s="259"/>
      <c r="AG277" s="259"/>
      <c r="AH277" s="259"/>
      <c r="AI277" s="259"/>
      <c r="AJ277" s="259"/>
      <c r="AK277" s="259"/>
      <c r="AL277" s="259"/>
    </row>
    <row r="278" spans="1:38" s="270" customFormat="1" ht="24.95" customHeight="1" x14ac:dyDescent="0.3">
      <c r="A278" s="261"/>
      <c r="B278" s="261"/>
      <c r="C278" s="261"/>
      <c r="D278" s="261"/>
      <c r="E278" s="261"/>
      <c r="F278" s="261"/>
      <c r="G278" s="275"/>
      <c r="H278" s="96"/>
      <c r="K278" s="272"/>
      <c r="L278" s="271"/>
      <c r="M278" s="271"/>
      <c r="N278" s="271"/>
      <c r="O278" s="271"/>
      <c r="P278" s="271"/>
      <c r="Q278" s="271"/>
      <c r="R278" s="271"/>
      <c r="S278" s="271"/>
      <c r="T278" s="271"/>
      <c r="U278" s="271"/>
      <c r="V278" s="271"/>
      <c r="W278" s="271"/>
      <c r="X278" s="271"/>
      <c r="Z278" s="269"/>
      <c r="AA278" s="259"/>
      <c r="AB278" s="259"/>
      <c r="AC278" s="259"/>
      <c r="AD278" s="259"/>
      <c r="AE278" s="259"/>
      <c r="AF278" s="259"/>
      <c r="AG278" s="259"/>
      <c r="AH278" s="259"/>
      <c r="AI278" s="259"/>
      <c r="AJ278" s="259"/>
      <c r="AK278" s="259"/>
      <c r="AL278" s="259"/>
    </row>
    <row r="279" spans="1:38" s="270" customFormat="1" ht="24.95" customHeight="1" x14ac:dyDescent="0.3">
      <c r="A279" s="261"/>
      <c r="B279" s="261"/>
      <c r="C279" s="261"/>
      <c r="D279" s="261"/>
      <c r="E279" s="261"/>
      <c r="F279" s="261"/>
      <c r="G279" s="275"/>
      <c r="H279" s="96"/>
      <c r="K279" s="272"/>
      <c r="L279" s="271"/>
      <c r="M279" s="271"/>
      <c r="N279" s="271"/>
      <c r="O279" s="271"/>
      <c r="P279" s="271"/>
      <c r="Q279" s="271"/>
      <c r="R279" s="271"/>
      <c r="S279" s="271"/>
      <c r="T279" s="271"/>
      <c r="U279" s="271"/>
      <c r="V279" s="271"/>
      <c r="W279" s="271"/>
      <c r="X279" s="271"/>
      <c r="Z279" s="269"/>
      <c r="AA279" s="259"/>
      <c r="AB279" s="259"/>
      <c r="AC279" s="259"/>
      <c r="AD279" s="259"/>
      <c r="AE279" s="259"/>
      <c r="AF279" s="259"/>
      <c r="AG279" s="259"/>
      <c r="AH279" s="259"/>
      <c r="AI279" s="259"/>
      <c r="AJ279" s="259"/>
      <c r="AK279" s="259"/>
      <c r="AL279" s="259"/>
    </row>
    <row r="280" spans="1:38" s="270" customFormat="1" ht="24.95" customHeight="1" x14ac:dyDescent="0.3">
      <c r="A280" s="261"/>
      <c r="B280" s="261"/>
      <c r="C280" s="261"/>
      <c r="D280" s="261"/>
      <c r="E280" s="261"/>
      <c r="F280" s="261"/>
      <c r="G280" s="275"/>
      <c r="H280" s="96"/>
      <c r="K280" s="272"/>
      <c r="L280" s="271"/>
      <c r="M280" s="271"/>
      <c r="N280" s="271"/>
      <c r="O280" s="271"/>
      <c r="P280" s="271"/>
      <c r="Q280" s="271"/>
      <c r="R280" s="271"/>
      <c r="S280" s="271"/>
      <c r="T280" s="271"/>
      <c r="U280" s="271"/>
      <c r="V280" s="271"/>
      <c r="W280" s="271"/>
      <c r="X280" s="271"/>
      <c r="Z280" s="269"/>
      <c r="AA280" s="259"/>
      <c r="AB280" s="259"/>
      <c r="AC280" s="259"/>
      <c r="AD280" s="259"/>
      <c r="AE280" s="259"/>
      <c r="AF280" s="259"/>
      <c r="AG280" s="259"/>
      <c r="AH280" s="259"/>
      <c r="AI280" s="259"/>
      <c r="AJ280" s="259"/>
      <c r="AK280" s="259"/>
      <c r="AL280" s="259"/>
    </row>
    <row r="281" spans="1:38" s="270" customFormat="1" ht="24.95" customHeight="1" x14ac:dyDescent="0.3">
      <c r="A281" s="261"/>
      <c r="B281" s="261"/>
      <c r="C281" s="261"/>
      <c r="D281" s="261"/>
      <c r="E281" s="261"/>
      <c r="F281" s="261"/>
      <c r="G281" s="275"/>
      <c r="H281" s="96"/>
      <c r="K281" s="272"/>
      <c r="L281" s="271"/>
      <c r="M281" s="271"/>
      <c r="N281" s="271"/>
      <c r="O281" s="271"/>
      <c r="P281" s="271"/>
      <c r="Q281" s="271"/>
      <c r="R281" s="271"/>
      <c r="S281" s="271"/>
      <c r="T281" s="271"/>
      <c r="U281" s="271"/>
      <c r="V281" s="271"/>
      <c r="W281" s="271"/>
      <c r="X281" s="271"/>
      <c r="Z281" s="269"/>
      <c r="AA281" s="259"/>
      <c r="AB281" s="259"/>
      <c r="AC281" s="259"/>
      <c r="AD281" s="259"/>
      <c r="AE281" s="259"/>
      <c r="AF281" s="259"/>
      <c r="AG281" s="259"/>
      <c r="AH281" s="259"/>
      <c r="AI281" s="259"/>
      <c r="AJ281" s="259"/>
      <c r="AK281" s="259"/>
      <c r="AL281" s="259"/>
    </row>
    <row r="282" spans="1:38" s="270" customFormat="1" ht="24.95" customHeight="1" x14ac:dyDescent="0.3">
      <c r="A282" s="261"/>
      <c r="B282" s="261"/>
      <c r="C282" s="261"/>
      <c r="D282" s="261"/>
      <c r="E282" s="261"/>
      <c r="F282" s="261"/>
      <c r="G282" s="275"/>
      <c r="H282" s="96"/>
      <c r="K282" s="272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  <c r="X282" s="271"/>
      <c r="Z282" s="269"/>
      <c r="AA282" s="259"/>
      <c r="AB282" s="259"/>
      <c r="AC282" s="259"/>
      <c r="AD282" s="259"/>
      <c r="AE282" s="259"/>
      <c r="AF282" s="259"/>
      <c r="AG282" s="259"/>
      <c r="AH282" s="259"/>
      <c r="AI282" s="259"/>
      <c r="AJ282" s="259"/>
      <c r="AK282" s="259"/>
      <c r="AL282" s="259"/>
    </row>
    <row r="283" spans="1:38" s="270" customFormat="1" ht="24.95" customHeight="1" x14ac:dyDescent="0.3">
      <c r="A283" s="261"/>
      <c r="B283" s="261"/>
      <c r="C283" s="261"/>
      <c r="D283" s="261"/>
      <c r="E283" s="261"/>
      <c r="F283" s="261"/>
      <c r="G283" s="275"/>
      <c r="H283" s="96"/>
      <c r="K283" s="272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  <c r="X283" s="271"/>
      <c r="Z283" s="269"/>
      <c r="AA283" s="259"/>
      <c r="AB283" s="259"/>
      <c r="AC283" s="259"/>
      <c r="AD283" s="259"/>
      <c r="AE283" s="259"/>
      <c r="AF283" s="259"/>
      <c r="AG283" s="259"/>
      <c r="AH283" s="259"/>
      <c r="AI283" s="259"/>
      <c r="AJ283" s="259"/>
      <c r="AK283" s="259"/>
      <c r="AL283" s="259"/>
    </row>
    <row r="284" spans="1:38" s="270" customFormat="1" ht="24.95" customHeight="1" x14ac:dyDescent="0.3">
      <c r="A284" s="261"/>
      <c r="B284" s="261"/>
      <c r="C284" s="261"/>
      <c r="D284" s="261"/>
      <c r="E284" s="261"/>
      <c r="F284" s="261"/>
      <c r="G284" s="275"/>
      <c r="H284" s="96"/>
      <c r="K284" s="272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  <c r="X284" s="271"/>
      <c r="Z284" s="269"/>
      <c r="AA284" s="259"/>
      <c r="AB284" s="259"/>
      <c r="AC284" s="259"/>
      <c r="AD284" s="259"/>
      <c r="AE284" s="259"/>
      <c r="AF284" s="259"/>
      <c r="AG284" s="259"/>
      <c r="AH284" s="259"/>
      <c r="AI284" s="259"/>
      <c r="AJ284" s="259"/>
      <c r="AK284" s="259"/>
      <c r="AL284" s="259"/>
    </row>
    <row r="285" spans="1:38" s="270" customFormat="1" ht="24.95" customHeight="1" x14ac:dyDescent="0.3">
      <c r="A285" s="261"/>
      <c r="B285" s="261"/>
      <c r="C285" s="261"/>
      <c r="D285" s="261"/>
      <c r="E285" s="261"/>
      <c r="F285" s="261"/>
      <c r="G285" s="275"/>
      <c r="H285" s="96"/>
      <c r="K285" s="272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  <c r="X285" s="271"/>
      <c r="Z285" s="269"/>
      <c r="AA285" s="259"/>
      <c r="AB285" s="259"/>
      <c r="AC285" s="259"/>
      <c r="AD285" s="259"/>
      <c r="AE285" s="259"/>
      <c r="AF285" s="259"/>
      <c r="AG285" s="259"/>
      <c r="AH285" s="259"/>
      <c r="AI285" s="259"/>
      <c r="AJ285" s="259"/>
      <c r="AK285" s="259"/>
      <c r="AL285" s="259"/>
    </row>
    <row r="286" spans="1:38" s="270" customFormat="1" ht="24.95" customHeight="1" x14ac:dyDescent="0.3">
      <c r="A286" s="261"/>
      <c r="B286" s="261"/>
      <c r="C286" s="261"/>
      <c r="D286" s="261"/>
      <c r="E286" s="261"/>
      <c r="F286" s="261"/>
      <c r="G286" s="275"/>
      <c r="H286" s="96"/>
      <c r="K286" s="272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  <c r="X286" s="271"/>
      <c r="Z286" s="269"/>
      <c r="AA286" s="259"/>
      <c r="AB286" s="259"/>
      <c r="AC286" s="259"/>
      <c r="AD286" s="259"/>
      <c r="AE286" s="259"/>
      <c r="AF286" s="259"/>
      <c r="AG286" s="259"/>
      <c r="AH286" s="259"/>
      <c r="AI286" s="259"/>
      <c r="AJ286" s="259"/>
      <c r="AK286" s="259"/>
      <c r="AL286" s="259"/>
    </row>
    <row r="287" spans="1:38" s="270" customFormat="1" ht="24.95" customHeight="1" x14ac:dyDescent="0.3">
      <c r="A287" s="261"/>
      <c r="B287" s="261"/>
      <c r="C287" s="261"/>
      <c r="D287" s="261"/>
      <c r="E287" s="261"/>
      <c r="F287" s="261"/>
      <c r="G287" s="275"/>
      <c r="H287" s="96"/>
      <c r="K287" s="272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  <c r="X287" s="271"/>
      <c r="Z287" s="269"/>
      <c r="AA287" s="259"/>
      <c r="AB287" s="259"/>
      <c r="AC287" s="259"/>
      <c r="AD287" s="259"/>
      <c r="AE287" s="259"/>
      <c r="AF287" s="259"/>
      <c r="AG287" s="259"/>
      <c r="AH287" s="259"/>
      <c r="AI287" s="259"/>
      <c r="AJ287" s="259"/>
      <c r="AK287" s="259"/>
      <c r="AL287" s="259"/>
    </row>
    <row r="288" spans="1:38" s="270" customFormat="1" ht="24.95" customHeight="1" x14ac:dyDescent="0.3">
      <c r="A288" s="261"/>
      <c r="B288" s="261"/>
      <c r="C288" s="261"/>
      <c r="D288" s="261"/>
      <c r="E288" s="261"/>
      <c r="F288" s="261"/>
      <c r="G288" s="275"/>
      <c r="H288" s="96"/>
      <c r="K288" s="272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  <c r="X288" s="271"/>
      <c r="Z288" s="269"/>
      <c r="AA288" s="259"/>
      <c r="AB288" s="259"/>
      <c r="AC288" s="259"/>
      <c r="AD288" s="259"/>
      <c r="AE288" s="259"/>
      <c r="AF288" s="259"/>
      <c r="AG288" s="259"/>
      <c r="AH288" s="259"/>
      <c r="AI288" s="259"/>
      <c r="AJ288" s="259"/>
      <c r="AK288" s="259"/>
      <c r="AL288" s="259"/>
    </row>
    <row r="289" spans="1:38" s="270" customFormat="1" ht="24.95" customHeight="1" x14ac:dyDescent="0.3">
      <c r="A289" s="261"/>
      <c r="B289" s="261"/>
      <c r="C289" s="261"/>
      <c r="D289" s="261"/>
      <c r="E289" s="261"/>
      <c r="F289" s="261"/>
      <c r="G289" s="275"/>
      <c r="H289" s="96"/>
      <c r="K289" s="272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  <c r="X289" s="271"/>
      <c r="Z289" s="269"/>
      <c r="AA289" s="259"/>
      <c r="AB289" s="259"/>
      <c r="AC289" s="259"/>
      <c r="AD289" s="259"/>
      <c r="AE289" s="259"/>
      <c r="AF289" s="259"/>
      <c r="AG289" s="259"/>
      <c r="AH289" s="259"/>
      <c r="AI289" s="259"/>
      <c r="AJ289" s="259"/>
      <c r="AK289" s="259"/>
      <c r="AL289" s="259"/>
    </row>
    <row r="290" spans="1:38" s="270" customFormat="1" ht="24.95" customHeight="1" x14ac:dyDescent="0.3">
      <c r="A290" s="261"/>
      <c r="B290" s="261"/>
      <c r="C290" s="261"/>
      <c r="D290" s="261"/>
      <c r="E290" s="261"/>
      <c r="F290" s="261"/>
      <c r="G290" s="275"/>
      <c r="H290" s="96"/>
      <c r="K290" s="272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  <c r="X290" s="271"/>
      <c r="Z290" s="269"/>
      <c r="AA290" s="259"/>
      <c r="AB290" s="259"/>
      <c r="AC290" s="259"/>
      <c r="AD290" s="259"/>
      <c r="AE290" s="259"/>
      <c r="AF290" s="259"/>
      <c r="AG290" s="259"/>
      <c r="AH290" s="259"/>
      <c r="AI290" s="259"/>
      <c r="AJ290" s="259"/>
      <c r="AK290" s="259"/>
      <c r="AL290" s="259"/>
    </row>
    <row r="291" spans="1:38" s="270" customFormat="1" ht="24.95" customHeight="1" x14ac:dyDescent="0.3">
      <c r="A291" s="261"/>
      <c r="B291" s="261"/>
      <c r="C291" s="261"/>
      <c r="D291" s="261"/>
      <c r="E291" s="261"/>
      <c r="F291" s="261"/>
      <c r="G291" s="275"/>
      <c r="H291" s="96"/>
      <c r="K291" s="272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  <c r="X291" s="271"/>
      <c r="Z291" s="269"/>
      <c r="AA291" s="259"/>
      <c r="AB291" s="259"/>
      <c r="AC291" s="259"/>
      <c r="AD291" s="259"/>
      <c r="AE291" s="259"/>
      <c r="AF291" s="259"/>
      <c r="AG291" s="259"/>
      <c r="AH291" s="259"/>
      <c r="AI291" s="259"/>
      <c r="AJ291" s="259"/>
      <c r="AK291" s="259"/>
      <c r="AL291" s="259"/>
    </row>
    <row r="292" spans="1:38" s="270" customFormat="1" ht="24.95" customHeight="1" x14ac:dyDescent="0.3">
      <c r="A292" s="261"/>
      <c r="B292" s="261"/>
      <c r="C292" s="261"/>
      <c r="D292" s="261"/>
      <c r="E292" s="261"/>
      <c r="F292" s="261"/>
      <c r="G292" s="275"/>
      <c r="H292" s="96"/>
      <c r="K292" s="272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  <c r="X292" s="271"/>
      <c r="Z292" s="269"/>
      <c r="AA292" s="259"/>
      <c r="AB292" s="259"/>
      <c r="AC292" s="259"/>
      <c r="AD292" s="259"/>
      <c r="AE292" s="259"/>
      <c r="AF292" s="259"/>
      <c r="AG292" s="259"/>
      <c r="AH292" s="259"/>
      <c r="AI292" s="259"/>
      <c r="AJ292" s="259"/>
      <c r="AK292" s="259"/>
      <c r="AL292" s="259"/>
    </row>
    <row r="293" spans="1:38" s="270" customFormat="1" ht="24.95" customHeight="1" x14ac:dyDescent="0.3">
      <c r="A293" s="261"/>
      <c r="B293" s="261"/>
      <c r="C293" s="261"/>
      <c r="D293" s="261"/>
      <c r="E293" s="261"/>
      <c r="F293" s="261"/>
      <c r="G293" s="275"/>
      <c r="H293" s="96"/>
      <c r="K293" s="272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  <c r="X293" s="271"/>
      <c r="Z293" s="269"/>
      <c r="AA293" s="259"/>
      <c r="AB293" s="259"/>
      <c r="AC293" s="259"/>
      <c r="AD293" s="259"/>
      <c r="AE293" s="259"/>
      <c r="AF293" s="259"/>
      <c r="AG293" s="259"/>
      <c r="AH293" s="259"/>
      <c r="AI293" s="259"/>
      <c r="AJ293" s="259"/>
      <c r="AK293" s="259"/>
      <c r="AL293" s="259"/>
    </row>
    <row r="294" spans="1:38" s="270" customFormat="1" ht="24.95" customHeight="1" x14ac:dyDescent="0.3">
      <c r="A294" s="261"/>
      <c r="B294" s="261"/>
      <c r="C294" s="261"/>
      <c r="D294" s="261"/>
      <c r="E294" s="261"/>
      <c r="F294" s="261"/>
      <c r="G294" s="275"/>
      <c r="H294" s="96"/>
      <c r="K294" s="272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  <c r="X294" s="271"/>
      <c r="Z294" s="269"/>
      <c r="AA294" s="259"/>
      <c r="AB294" s="259"/>
      <c r="AC294" s="259"/>
      <c r="AD294" s="259"/>
      <c r="AE294" s="259"/>
      <c r="AF294" s="259"/>
      <c r="AG294" s="259"/>
      <c r="AH294" s="259"/>
      <c r="AI294" s="259"/>
      <c r="AJ294" s="259"/>
      <c r="AK294" s="259"/>
      <c r="AL294" s="259"/>
    </row>
    <row r="295" spans="1:38" s="270" customFormat="1" ht="24.95" customHeight="1" x14ac:dyDescent="0.3">
      <c r="A295" s="261"/>
      <c r="B295" s="261"/>
      <c r="C295" s="261"/>
      <c r="D295" s="261"/>
      <c r="E295" s="261"/>
      <c r="F295" s="261"/>
      <c r="G295" s="275"/>
      <c r="H295" s="96"/>
      <c r="K295" s="272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  <c r="X295" s="271"/>
      <c r="Z295" s="269"/>
      <c r="AA295" s="259"/>
      <c r="AB295" s="259"/>
      <c r="AC295" s="259"/>
      <c r="AD295" s="259"/>
      <c r="AE295" s="259"/>
      <c r="AF295" s="259"/>
      <c r="AG295" s="259"/>
      <c r="AH295" s="259"/>
      <c r="AI295" s="259"/>
      <c r="AJ295" s="259"/>
      <c r="AK295" s="259"/>
      <c r="AL295" s="259"/>
    </row>
    <row r="296" spans="1:38" s="270" customFormat="1" ht="24.95" customHeight="1" x14ac:dyDescent="0.3">
      <c r="A296" s="261"/>
      <c r="B296" s="261"/>
      <c r="C296" s="261"/>
      <c r="D296" s="261"/>
      <c r="E296" s="261"/>
      <c r="F296" s="261"/>
      <c r="G296" s="275"/>
      <c r="H296" s="96"/>
      <c r="K296" s="272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  <c r="X296" s="271"/>
      <c r="Z296" s="269"/>
      <c r="AA296" s="259"/>
      <c r="AB296" s="259"/>
      <c r="AC296" s="259"/>
      <c r="AD296" s="259"/>
      <c r="AE296" s="259"/>
      <c r="AF296" s="259"/>
      <c r="AG296" s="259"/>
      <c r="AH296" s="259"/>
      <c r="AI296" s="259"/>
      <c r="AJ296" s="259"/>
      <c r="AK296" s="259"/>
      <c r="AL296" s="259"/>
    </row>
    <row r="297" spans="1:38" s="270" customFormat="1" ht="24.95" customHeight="1" x14ac:dyDescent="0.3">
      <c r="A297" s="261"/>
      <c r="B297" s="261"/>
      <c r="C297" s="261"/>
      <c r="D297" s="261"/>
      <c r="E297" s="261"/>
      <c r="F297" s="261"/>
      <c r="G297" s="275"/>
      <c r="H297" s="96"/>
      <c r="K297" s="272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  <c r="X297" s="271"/>
      <c r="Z297" s="269"/>
      <c r="AA297" s="259"/>
      <c r="AB297" s="259"/>
      <c r="AC297" s="259"/>
      <c r="AD297" s="259"/>
      <c r="AE297" s="259"/>
      <c r="AF297" s="259"/>
      <c r="AG297" s="259"/>
      <c r="AH297" s="259"/>
      <c r="AI297" s="259"/>
      <c r="AJ297" s="259"/>
      <c r="AK297" s="259"/>
      <c r="AL297" s="259"/>
    </row>
    <row r="298" spans="1:38" s="270" customFormat="1" ht="24.95" customHeight="1" x14ac:dyDescent="0.3">
      <c r="A298" s="261"/>
      <c r="B298" s="261"/>
      <c r="C298" s="261"/>
      <c r="D298" s="261"/>
      <c r="E298" s="261"/>
      <c r="F298" s="261"/>
      <c r="G298" s="275"/>
      <c r="H298" s="96"/>
      <c r="K298" s="272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  <c r="X298" s="271"/>
      <c r="Z298" s="269"/>
      <c r="AA298" s="259"/>
      <c r="AB298" s="259"/>
      <c r="AC298" s="259"/>
      <c r="AD298" s="259"/>
      <c r="AE298" s="259"/>
      <c r="AF298" s="259"/>
      <c r="AG298" s="259"/>
      <c r="AH298" s="259"/>
      <c r="AI298" s="259"/>
      <c r="AJ298" s="259"/>
      <c r="AK298" s="259"/>
      <c r="AL298" s="259"/>
    </row>
    <row r="299" spans="1:38" s="270" customFormat="1" ht="24.95" customHeight="1" x14ac:dyDescent="0.3">
      <c r="A299" s="261"/>
      <c r="B299" s="261"/>
      <c r="C299" s="261"/>
      <c r="D299" s="261"/>
      <c r="E299" s="261"/>
      <c r="F299" s="261"/>
      <c r="G299" s="275"/>
      <c r="H299" s="96"/>
      <c r="K299" s="272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  <c r="X299" s="271"/>
      <c r="Z299" s="269"/>
      <c r="AA299" s="259"/>
      <c r="AB299" s="259"/>
      <c r="AC299" s="259"/>
      <c r="AD299" s="259"/>
      <c r="AE299" s="259"/>
      <c r="AF299" s="259"/>
      <c r="AG299" s="259"/>
      <c r="AH299" s="259"/>
      <c r="AI299" s="259"/>
      <c r="AJ299" s="259"/>
      <c r="AK299" s="259"/>
      <c r="AL299" s="259"/>
    </row>
    <row r="300" spans="1:38" s="270" customFormat="1" ht="24.95" customHeight="1" x14ac:dyDescent="0.3">
      <c r="A300" s="261"/>
      <c r="B300" s="261"/>
      <c r="C300" s="261"/>
      <c r="D300" s="261"/>
      <c r="E300" s="261"/>
      <c r="F300" s="261"/>
      <c r="G300" s="275"/>
      <c r="H300" s="96"/>
      <c r="K300" s="272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  <c r="X300" s="271"/>
      <c r="Z300" s="269"/>
      <c r="AA300" s="259"/>
      <c r="AB300" s="259"/>
      <c r="AC300" s="259"/>
      <c r="AD300" s="259"/>
      <c r="AE300" s="259"/>
      <c r="AF300" s="259"/>
      <c r="AG300" s="259"/>
      <c r="AH300" s="259"/>
      <c r="AI300" s="259"/>
      <c r="AJ300" s="259"/>
      <c r="AK300" s="259"/>
      <c r="AL300" s="259"/>
    </row>
    <row r="301" spans="1:38" s="270" customFormat="1" ht="24.95" customHeight="1" x14ac:dyDescent="0.3">
      <c r="A301" s="261"/>
      <c r="B301" s="261"/>
      <c r="C301" s="261"/>
      <c r="D301" s="261"/>
      <c r="E301" s="261"/>
      <c r="F301" s="261"/>
      <c r="G301" s="275"/>
      <c r="H301" s="96"/>
      <c r="K301" s="272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  <c r="X301" s="271"/>
      <c r="Z301" s="269"/>
      <c r="AA301" s="259"/>
      <c r="AB301" s="259"/>
      <c r="AC301" s="259"/>
      <c r="AD301" s="259"/>
      <c r="AE301" s="259"/>
      <c r="AF301" s="259"/>
      <c r="AG301" s="259"/>
      <c r="AH301" s="259"/>
      <c r="AI301" s="259"/>
      <c r="AJ301" s="259"/>
      <c r="AK301" s="259"/>
      <c r="AL301" s="259"/>
    </row>
    <row r="302" spans="1:38" s="270" customFormat="1" ht="24.95" customHeight="1" x14ac:dyDescent="0.3">
      <c r="A302" s="261"/>
      <c r="B302" s="261"/>
      <c r="C302" s="261"/>
      <c r="D302" s="261"/>
      <c r="E302" s="261"/>
      <c r="F302" s="261"/>
      <c r="G302" s="275"/>
      <c r="H302" s="96"/>
      <c r="K302" s="272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  <c r="X302" s="271"/>
      <c r="Z302" s="269"/>
      <c r="AA302" s="259"/>
      <c r="AB302" s="259"/>
      <c r="AC302" s="259"/>
      <c r="AD302" s="259"/>
      <c r="AE302" s="259"/>
      <c r="AF302" s="259"/>
      <c r="AG302" s="259"/>
      <c r="AH302" s="259"/>
      <c r="AI302" s="259"/>
      <c r="AJ302" s="259"/>
      <c r="AK302" s="259"/>
      <c r="AL302" s="259"/>
    </row>
    <row r="303" spans="1:38" s="270" customFormat="1" ht="24.95" customHeight="1" x14ac:dyDescent="0.3">
      <c r="A303" s="261"/>
      <c r="B303" s="261"/>
      <c r="C303" s="261"/>
      <c r="D303" s="261"/>
      <c r="E303" s="261"/>
      <c r="F303" s="261"/>
      <c r="G303" s="275"/>
      <c r="H303" s="96"/>
      <c r="K303" s="272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  <c r="X303" s="271"/>
      <c r="Z303" s="269"/>
      <c r="AA303" s="259"/>
      <c r="AB303" s="259"/>
      <c r="AC303" s="259"/>
      <c r="AD303" s="259"/>
      <c r="AE303" s="259"/>
      <c r="AF303" s="259"/>
      <c r="AG303" s="259"/>
      <c r="AH303" s="259"/>
      <c r="AI303" s="259"/>
      <c r="AJ303" s="259"/>
      <c r="AK303" s="259"/>
      <c r="AL303" s="259"/>
    </row>
    <row r="304" spans="1:38" s="270" customFormat="1" ht="24.95" customHeight="1" x14ac:dyDescent="0.3">
      <c r="A304" s="261"/>
      <c r="B304" s="261"/>
      <c r="C304" s="261"/>
      <c r="D304" s="261"/>
      <c r="E304" s="261"/>
      <c r="F304" s="261"/>
      <c r="G304" s="275"/>
      <c r="H304" s="96"/>
      <c r="K304" s="272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  <c r="X304" s="271"/>
      <c r="Z304" s="269"/>
      <c r="AA304" s="259"/>
      <c r="AB304" s="259"/>
      <c r="AC304" s="259"/>
      <c r="AD304" s="259"/>
      <c r="AE304" s="259"/>
      <c r="AF304" s="259"/>
      <c r="AG304" s="259"/>
      <c r="AH304" s="259"/>
      <c r="AI304" s="259"/>
      <c r="AJ304" s="259"/>
      <c r="AK304" s="259"/>
      <c r="AL304" s="259"/>
    </row>
    <row r="305" spans="1:38" s="270" customFormat="1" ht="24.95" customHeight="1" x14ac:dyDescent="0.3">
      <c r="A305" s="261"/>
      <c r="B305" s="261"/>
      <c r="C305" s="261"/>
      <c r="D305" s="261"/>
      <c r="E305" s="261"/>
      <c r="F305" s="261"/>
      <c r="G305" s="275"/>
      <c r="H305" s="96"/>
      <c r="K305" s="272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  <c r="X305" s="271"/>
      <c r="Z305" s="269"/>
      <c r="AA305" s="259"/>
      <c r="AB305" s="259"/>
      <c r="AC305" s="259"/>
      <c r="AD305" s="259"/>
      <c r="AE305" s="259"/>
      <c r="AF305" s="259"/>
      <c r="AG305" s="259"/>
      <c r="AH305" s="259"/>
      <c r="AI305" s="259"/>
      <c r="AJ305" s="259"/>
      <c r="AK305" s="259"/>
      <c r="AL305" s="259"/>
    </row>
    <row r="306" spans="1:38" s="270" customFormat="1" ht="24.95" customHeight="1" x14ac:dyDescent="0.3">
      <c r="A306" s="261"/>
      <c r="B306" s="261"/>
      <c r="C306" s="261"/>
      <c r="D306" s="261"/>
      <c r="E306" s="261"/>
      <c r="F306" s="261"/>
      <c r="G306" s="275"/>
      <c r="H306" s="96"/>
      <c r="K306" s="272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  <c r="X306" s="271"/>
      <c r="Z306" s="269"/>
      <c r="AA306" s="259"/>
      <c r="AB306" s="259"/>
      <c r="AC306" s="259"/>
      <c r="AD306" s="259"/>
      <c r="AE306" s="259"/>
      <c r="AF306" s="259"/>
      <c r="AG306" s="259"/>
      <c r="AH306" s="259"/>
      <c r="AI306" s="259"/>
      <c r="AJ306" s="259"/>
      <c r="AK306" s="259"/>
      <c r="AL306" s="259"/>
    </row>
    <row r="307" spans="1:38" s="270" customFormat="1" ht="24.95" customHeight="1" x14ac:dyDescent="0.3">
      <c r="A307" s="261"/>
      <c r="B307" s="261"/>
      <c r="C307" s="261"/>
      <c r="D307" s="261"/>
      <c r="E307" s="261"/>
      <c r="F307" s="261"/>
      <c r="G307" s="275"/>
      <c r="H307" s="96"/>
      <c r="K307" s="272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  <c r="X307" s="271"/>
      <c r="Z307" s="269"/>
      <c r="AA307" s="259"/>
      <c r="AB307" s="259"/>
      <c r="AC307" s="259"/>
      <c r="AD307" s="259"/>
      <c r="AE307" s="259"/>
      <c r="AF307" s="259"/>
      <c r="AG307" s="259"/>
      <c r="AH307" s="259"/>
      <c r="AI307" s="259"/>
      <c r="AJ307" s="259"/>
      <c r="AK307" s="259"/>
      <c r="AL307" s="259"/>
    </row>
    <row r="308" spans="1:38" s="270" customFormat="1" ht="24.95" customHeight="1" x14ac:dyDescent="0.3">
      <c r="A308" s="261"/>
      <c r="B308" s="261"/>
      <c r="C308" s="261"/>
      <c r="D308" s="261"/>
      <c r="E308" s="261"/>
      <c r="F308" s="261"/>
      <c r="G308" s="275"/>
      <c r="H308" s="96"/>
      <c r="K308" s="272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  <c r="X308" s="271"/>
      <c r="Z308" s="269"/>
      <c r="AA308" s="259"/>
      <c r="AB308" s="259"/>
      <c r="AC308" s="259"/>
      <c r="AD308" s="259"/>
      <c r="AE308" s="259"/>
      <c r="AF308" s="259"/>
      <c r="AG308" s="259"/>
      <c r="AH308" s="259"/>
      <c r="AI308" s="259"/>
      <c r="AJ308" s="259"/>
      <c r="AK308" s="259"/>
      <c r="AL308" s="259"/>
    </row>
    <row r="309" spans="1:38" s="270" customFormat="1" ht="24.95" customHeight="1" x14ac:dyDescent="0.3">
      <c r="A309" s="261"/>
      <c r="B309" s="261"/>
      <c r="C309" s="261"/>
      <c r="D309" s="261"/>
      <c r="E309" s="261"/>
      <c r="F309" s="261"/>
      <c r="G309" s="275"/>
      <c r="H309" s="96"/>
      <c r="K309" s="272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  <c r="X309" s="271"/>
      <c r="Z309" s="269"/>
      <c r="AA309" s="259"/>
      <c r="AB309" s="259"/>
      <c r="AC309" s="259"/>
      <c r="AD309" s="259"/>
      <c r="AE309" s="259"/>
      <c r="AF309" s="259"/>
      <c r="AG309" s="259"/>
      <c r="AH309" s="259"/>
      <c r="AI309" s="259"/>
      <c r="AJ309" s="259"/>
      <c r="AK309" s="259"/>
      <c r="AL309" s="259"/>
    </row>
    <row r="310" spans="1:38" s="270" customFormat="1" ht="24.95" customHeight="1" x14ac:dyDescent="0.3">
      <c r="A310" s="259"/>
      <c r="B310" s="259"/>
      <c r="C310" s="259"/>
      <c r="D310" s="259"/>
      <c r="E310" s="259"/>
      <c r="F310" s="259"/>
      <c r="G310" s="274"/>
      <c r="H310" s="96"/>
      <c r="K310" s="272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  <c r="X310" s="271"/>
      <c r="Z310" s="269"/>
      <c r="AA310" s="259"/>
      <c r="AB310" s="259"/>
      <c r="AC310" s="259"/>
      <c r="AD310" s="259"/>
      <c r="AE310" s="259"/>
      <c r="AF310" s="259"/>
      <c r="AG310" s="259"/>
      <c r="AH310" s="259"/>
      <c r="AI310" s="259"/>
      <c r="AJ310" s="259"/>
      <c r="AK310" s="259"/>
      <c r="AL310" s="259"/>
    </row>
    <row r="311" spans="1:38" s="270" customFormat="1" ht="24.95" customHeight="1" x14ac:dyDescent="0.3">
      <c r="A311" s="259"/>
      <c r="B311" s="259"/>
      <c r="C311" s="259"/>
      <c r="D311" s="259"/>
      <c r="E311" s="259"/>
      <c r="F311" s="259"/>
      <c r="G311" s="274"/>
      <c r="H311" s="96"/>
      <c r="K311" s="272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  <c r="X311" s="271"/>
      <c r="Z311" s="269"/>
      <c r="AA311" s="259"/>
      <c r="AB311" s="259"/>
      <c r="AC311" s="259"/>
      <c r="AD311" s="259"/>
      <c r="AE311" s="259"/>
      <c r="AF311" s="259"/>
      <c r="AG311" s="259"/>
      <c r="AH311" s="259"/>
      <c r="AI311" s="259"/>
      <c r="AJ311" s="259"/>
      <c r="AK311" s="259"/>
      <c r="AL311" s="259"/>
    </row>
    <row r="312" spans="1:38" s="270" customFormat="1" ht="24.95" customHeight="1" x14ac:dyDescent="0.3">
      <c r="A312" s="259"/>
      <c r="B312" s="259"/>
      <c r="C312" s="259"/>
      <c r="D312" s="259"/>
      <c r="E312" s="259"/>
      <c r="F312" s="259"/>
      <c r="G312" s="274"/>
      <c r="H312" s="96"/>
      <c r="K312" s="272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  <c r="X312" s="271"/>
      <c r="Z312" s="269"/>
      <c r="AA312" s="259"/>
      <c r="AB312" s="259"/>
      <c r="AC312" s="259"/>
      <c r="AD312" s="259"/>
      <c r="AE312" s="259"/>
      <c r="AF312" s="259"/>
      <c r="AG312" s="259"/>
      <c r="AH312" s="259"/>
      <c r="AI312" s="259"/>
      <c r="AJ312" s="259"/>
      <c r="AK312" s="259"/>
      <c r="AL312" s="259"/>
    </row>
    <row r="313" spans="1:38" s="270" customFormat="1" ht="24.95" customHeight="1" x14ac:dyDescent="0.3">
      <c r="A313" s="259"/>
      <c r="B313" s="259"/>
      <c r="C313" s="259"/>
      <c r="D313" s="259"/>
      <c r="E313" s="259"/>
      <c r="F313" s="259"/>
      <c r="G313" s="274"/>
      <c r="H313" s="96"/>
      <c r="K313" s="272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  <c r="X313" s="271"/>
      <c r="Z313" s="269"/>
      <c r="AA313" s="259"/>
      <c r="AB313" s="259"/>
      <c r="AC313" s="259"/>
      <c r="AD313" s="259"/>
      <c r="AE313" s="259"/>
      <c r="AF313" s="259"/>
      <c r="AG313" s="259"/>
      <c r="AH313" s="259"/>
      <c r="AI313" s="259"/>
      <c r="AJ313" s="259"/>
      <c r="AK313" s="259"/>
      <c r="AL313" s="259"/>
    </row>
    <row r="314" spans="1:38" s="270" customFormat="1" ht="24.95" customHeight="1" x14ac:dyDescent="0.3">
      <c r="A314" s="259"/>
      <c r="B314" s="259"/>
      <c r="C314" s="259"/>
      <c r="D314" s="259"/>
      <c r="E314" s="259"/>
      <c r="F314" s="259"/>
      <c r="G314" s="274"/>
      <c r="H314" s="96"/>
      <c r="K314" s="272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  <c r="X314" s="271"/>
      <c r="Z314" s="269"/>
      <c r="AA314" s="259"/>
      <c r="AB314" s="259"/>
      <c r="AC314" s="259"/>
      <c r="AD314" s="259"/>
      <c r="AE314" s="259"/>
      <c r="AF314" s="259"/>
      <c r="AG314" s="259"/>
      <c r="AH314" s="259"/>
      <c r="AI314" s="259"/>
      <c r="AJ314" s="259"/>
      <c r="AK314" s="259"/>
      <c r="AL314" s="259"/>
    </row>
    <row r="315" spans="1:38" s="270" customFormat="1" ht="24.95" customHeight="1" x14ac:dyDescent="0.3">
      <c r="A315" s="259"/>
      <c r="B315" s="259"/>
      <c r="C315" s="259"/>
      <c r="D315" s="259"/>
      <c r="E315" s="259"/>
      <c r="F315" s="259"/>
      <c r="G315" s="274"/>
      <c r="H315" s="96"/>
      <c r="K315" s="272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  <c r="X315" s="271"/>
      <c r="Z315" s="269"/>
      <c r="AA315" s="259"/>
      <c r="AB315" s="259"/>
      <c r="AC315" s="259"/>
      <c r="AD315" s="259"/>
      <c r="AE315" s="259"/>
      <c r="AF315" s="259"/>
      <c r="AG315" s="259"/>
      <c r="AH315" s="259"/>
      <c r="AI315" s="259"/>
      <c r="AJ315" s="259"/>
      <c r="AK315" s="259"/>
      <c r="AL315" s="259"/>
    </row>
    <row r="316" spans="1:38" s="270" customFormat="1" ht="24.95" customHeight="1" x14ac:dyDescent="0.3">
      <c r="A316" s="259"/>
      <c r="B316" s="259"/>
      <c r="C316" s="259"/>
      <c r="D316" s="259"/>
      <c r="E316" s="259"/>
      <c r="F316" s="259"/>
      <c r="G316" s="274"/>
      <c r="H316" s="96"/>
      <c r="K316" s="272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  <c r="X316" s="271"/>
      <c r="Z316" s="269"/>
      <c r="AA316" s="259"/>
      <c r="AB316" s="259"/>
      <c r="AC316" s="259"/>
      <c r="AD316" s="259"/>
      <c r="AE316" s="259"/>
      <c r="AF316" s="259"/>
      <c r="AG316" s="259"/>
      <c r="AH316" s="259"/>
      <c r="AI316" s="259"/>
      <c r="AJ316" s="259"/>
      <c r="AK316" s="259"/>
      <c r="AL316" s="259"/>
    </row>
    <row r="317" spans="1:38" s="270" customFormat="1" ht="24.95" customHeight="1" x14ac:dyDescent="0.3">
      <c r="A317" s="259"/>
      <c r="B317" s="259"/>
      <c r="C317" s="259"/>
      <c r="D317" s="259"/>
      <c r="E317" s="259"/>
      <c r="F317" s="259"/>
      <c r="G317" s="274"/>
      <c r="H317" s="96"/>
      <c r="K317" s="272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  <c r="X317" s="271"/>
      <c r="Z317" s="269"/>
      <c r="AA317" s="259"/>
      <c r="AB317" s="259"/>
      <c r="AC317" s="259"/>
      <c r="AD317" s="259"/>
      <c r="AE317" s="259"/>
      <c r="AF317" s="259"/>
      <c r="AG317" s="259"/>
      <c r="AH317" s="259"/>
      <c r="AI317" s="259"/>
      <c r="AJ317" s="259"/>
      <c r="AK317" s="259"/>
      <c r="AL317" s="259"/>
    </row>
    <row r="318" spans="1:38" s="270" customFormat="1" ht="24.95" customHeight="1" x14ac:dyDescent="0.3">
      <c r="A318" s="259"/>
      <c r="B318" s="259"/>
      <c r="C318" s="259"/>
      <c r="D318" s="259"/>
      <c r="E318" s="259"/>
      <c r="F318" s="259"/>
      <c r="G318" s="274"/>
      <c r="H318" s="96"/>
      <c r="K318" s="272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  <c r="X318" s="271"/>
      <c r="Z318" s="269"/>
      <c r="AA318" s="259"/>
      <c r="AB318" s="259"/>
      <c r="AC318" s="259"/>
      <c r="AD318" s="259"/>
      <c r="AE318" s="259"/>
      <c r="AF318" s="259"/>
      <c r="AG318" s="259"/>
      <c r="AH318" s="259"/>
      <c r="AI318" s="259"/>
      <c r="AJ318" s="259"/>
      <c r="AK318" s="259"/>
      <c r="AL318" s="259"/>
    </row>
    <row r="319" spans="1:38" s="270" customFormat="1" ht="24.95" customHeight="1" x14ac:dyDescent="0.3">
      <c r="A319" s="259"/>
      <c r="B319" s="259"/>
      <c r="C319" s="259"/>
      <c r="D319" s="259"/>
      <c r="E319" s="259"/>
      <c r="F319" s="259"/>
      <c r="G319" s="274"/>
      <c r="H319" s="96"/>
      <c r="K319" s="272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  <c r="X319" s="271"/>
      <c r="Z319" s="269"/>
      <c r="AA319" s="259"/>
      <c r="AB319" s="259"/>
      <c r="AC319" s="259"/>
      <c r="AD319" s="259"/>
      <c r="AE319" s="259"/>
      <c r="AF319" s="259"/>
      <c r="AG319" s="259"/>
      <c r="AH319" s="259"/>
      <c r="AI319" s="259"/>
      <c r="AJ319" s="259"/>
      <c r="AK319" s="259"/>
      <c r="AL319" s="259"/>
    </row>
    <row r="320" spans="1:38" s="270" customFormat="1" ht="24.95" customHeight="1" x14ac:dyDescent="0.3">
      <c r="A320" s="259"/>
      <c r="B320" s="259"/>
      <c r="C320" s="259"/>
      <c r="D320" s="259"/>
      <c r="E320" s="259"/>
      <c r="F320" s="259"/>
      <c r="G320" s="274"/>
      <c r="H320" s="96"/>
      <c r="K320" s="272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  <c r="X320" s="271"/>
      <c r="Z320" s="269"/>
      <c r="AA320" s="259"/>
      <c r="AB320" s="259"/>
      <c r="AC320" s="259"/>
      <c r="AD320" s="259"/>
      <c r="AE320" s="259"/>
      <c r="AF320" s="259"/>
      <c r="AG320" s="259"/>
      <c r="AH320" s="259"/>
      <c r="AI320" s="259"/>
      <c r="AJ320" s="259"/>
      <c r="AK320" s="259"/>
      <c r="AL320" s="259"/>
    </row>
    <row r="321" spans="1:38" s="270" customFormat="1" ht="24.95" customHeight="1" x14ac:dyDescent="0.3">
      <c r="A321" s="259"/>
      <c r="B321" s="259"/>
      <c r="C321" s="259"/>
      <c r="D321" s="259"/>
      <c r="E321" s="259"/>
      <c r="F321" s="259"/>
      <c r="G321" s="274"/>
      <c r="H321" s="96"/>
      <c r="K321" s="272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  <c r="X321" s="271"/>
      <c r="Z321" s="269"/>
      <c r="AA321" s="259"/>
      <c r="AB321" s="259"/>
      <c r="AC321" s="259"/>
      <c r="AD321" s="259"/>
      <c r="AE321" s="259"/>
      <c r="AF321" s="259"/>
      <c r="AG321" s="259"/>
      <c r="AH321" s="259"/>
      <c r="AI321" s="259"/>
      <c r="AJ321" s="259"/>
      <c r="AK321" s="259"/>
      <c r="AL321" s="259"/>
    </row>
    <row r="322" spans="1:38" s="270" customFormat="1" ht="24.95" customHeight="1" x14ac:dyDescent="0.3">
      <c r="A322" s="259"/>
      <c r="B322" s="259"/>
      <c r="C322" s="259"/>
      <c r="D322" s="259"/>
      <c r="E322" s="259"/>
      <c r="F322" s="259"/>
      <c r="G322" s="274"/>
      <c r="H322" s="96"/>
      <c r="K322" s="272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  <c r="X322" s="271"/>
      <c r="Z322" s="269"/>
      <c r="AA322" s="259"/>
      <c r="AB322" s="259"/>
      <c r="AC322" s="259"/>
      <c r="AD322" s="259"/>
      <c r="AE322" s="259"/>
      <c r="AF322" s="259"/>
      <c r="AG322" s="259"/>
      <c r="AH322" s="259"/>
      <c r="AI322" s="259"/>
      <c r="AJ322" s="259"/>
      <c r="AK322" s="259"/>
      <c r="AL322" s="259"/>
    </row>
    <row r="323" spans="1:38" s="270" customFormat="1" ht="24.95" customHeight="1" x14ac:dyDescent="0.3">
      <c r="A323" s="259"/>
      <c r="B323" s="259"/>
      <c r="C323" s="259"/>
      <c r="D323" s="259"/>
      <c r="E323" s="259"/>
      <c r="F323" s="259"/>
      <c r="G323" s="274"/>
      <c r="H323" s="96"/>
      <c r="K323" s="272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  <c r="X323" s="271"/>
      <c r="Z323" s="269"/>
      <c r="AA323" s="259"/>
      <c r="AB323" s="259"/>
      <c r="AC323" s="259"/>
      <c r="AD323" s="259"/>
      <c r="AE323" s="259"/>
      <c r="AF323" s="259"/>
      <c r="AG323" s="259"/>
      <c r="AH323" s="259"/>
      <c r="AI323" s="259"/>
      <c r="AJ323" s="259"/>
      <c r="AK323" s="259"/>
      <c r="AL323" s="259"/>
    </row>
    <row r="324" spans="1:38" s="270" customFormat="1" ht="24.95" customHeight="1" x14ac:dyDescent="0.3">
      <c r="A324" s="259"/>
      <c r="B324" s="259"/>
      <c r="C324" s="259"/>
      <c r="D324" s="259"/>
      <c r="E324" s="259"/>
      <c r="F324" s="259"/>
      <c r="G324" s="274"/>
      <c r="H324" s="96"/>
      <c r="K324" s="272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  <c r="X324" s="271"/>
      <c r="Z324" s="269"/>
      <c r="AA324" s="259"/>
      <c r="AB324" s="259"/>
      <c r="AC324" s="259"/>
      <c r="AD324" s="259"/>
      <c r="AE324" s="259"/>
      <c r="AF324" s="259"/>
      <c r="AG324" s="259"/>
      <c r="AH324" s="259"/>
      <c r="AI324" s="259"/>
      <c r="AJ324" s="259"/>
      <c r="AK324" s="259"/>
      <c r="AL324" s="259"/>
    </row>
    <row r="325" spans="1:38" s="270" customFormat="1" ht="24.95" customHeight="1" x14ac:dyDescent="0.3">
      <c r="A325" s="259"/>
      <c r="B325" s="259"/>
      <c r="C325" s="259"/>
      <c r="D325" s="259"/>
      <c r="E325" s="259"/>
      <c r="F325" s="259"/>
      <c r="G325" s="274"/>
      <c r="H325" s="96"/>
      <c r="K325" s="272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  <c r="X325" s="271"/>
      <c r="Z325" s="269"/>
      <c r="AA325" s="259"/>
      <c r="AB325" s="259"/>
      <c r="AC325" s="259"/>
      <c r="AD325" s="259"/>
      <c r="AE325" s="259"/>
      <c r="AF325" s="259"/>
      <c r="AG325" s="259"/>
      <c r="AH325" s="259"/>
      <c r="AI325" s="259"/>
      <c r="AJ325" s="259"/>
      <c r="AK325" s="259"/>
      <c r="AL325" s="259"/>
    </row>
    <row r="326" spans="1:38" s="270" customFormat="1" ht="24.95" customHeight="1" x14ac:dyDescent="0.3">
      <c r="A326" s="259"/>
      <c r="B326" s="259"/>
      <c r="C326" s="259"/>
      <c r="D326" s="259"/>
      <c r="E326" s="259"/>
      <c r="F326" s="259"/>
      <c r="G326" s="274"/>
      <c r="H326" s="96"/>
      <c r="K326" s="272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  <c r="X326" s="271"/>
      <c r="Z326" s="269"/>
      <c r="AA326" s="259"/>
      <c r="AB326" s="259"/>
      <c r="AC326" s="259"/>
      <c r="AD326" s="259"/>
      <c r="AE326" s="259"/>
      <c r="AF326" s="259"/>
      <c r="AG326" s="259"/>
      <c r="AH326" s="259"/>
      <c r="AI326" s="259"/>
      <c r="AJ326" s="259"/>
      <c r="AK326" s="259"/>
      <c r="AL326" s="259"/>
    </row>
    <row r="327" spans="1:38" s="270" customFormat="1" ht="24.95" customHeight="1" x14ac:dyDescent="0.3">
      <c r="A327" s="259"/>
      <c r="B327" s="259"/>
      <c r="C327" s="259"/>
      <c r="D327" s="259"/>
      <c r="E327" s="259"/>
      <c r="F327" s="259"/>
      <c r="G327" s="274"/>
      <c r="H327" s="96"/>
      <c r="K327" s="272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  <c r="X327" s="271"/>
      <c r="Z327" s="269"/>
      <c r="AA327" s="259"/>
      <c r="AB327" s="259"/>
      <c r="AC327" s="259"/>
      <c r="AD327" s="259"/>
      <c r="AE327" s="259"/>
      <c r="AF327" s="259"/>
      <c r="AG327" s="259"/>
      <c r="AH327" s="259"/>
      <c r="AI327" s="259"/>
      <c r="AJ327" s="259"/>
      <c r="AK327" s="259"/>
      <c r="AL327" s="259"/>
    </row>
    <row r="328" spans="1:38" s="270" customFormat="1" ht="24.95" customHeight="1" x14ac:dyDescent="0.3">
      <c r="A328" s="259"/>
      <c r="B328" s="259"/>
      <c r="C328" s="259"/>
      <c r="D328" s="259"/>
      <c r="E328" s="259"/>
      <c r="F328" s="259"/>
      <c r="G328" s="274"/>
      <c r="H328" s="96"/>
      <c r="K328" s="272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  <c r="X328" s="271"/>
      <c r="Z328" s="269"/>
      <c r="AA328" s="259"/>
      <c r="AB328" s="259"/>
      <c r="AC328" s="259"/>
      <c r="AD328" s="259"/>
      <c r="AE328" s="259"/>
      <c r="AF328" s="259"/>
      <c r="AG328" s="259"/>
      <c r="AH328" s="259"/>
      <c r="AI328" s="259"/>
      <c r="AJ328" s="259"/>
      <c r="AK328" s="259"/>
      <c r="AL328" s="259"/>
    </row>
    <row r="329" spans="1:38" s="270" customFormat="1" ht="24.95" customHeight="1" x14ac:dyDescent="0.3">
      <c r="A329" s="259"/>
      <c r="B329" s="259"/>
      <c r="C329" s="259"/>
      <c r="D329" s="259"/>
      <c r="E329" s="259"/>
      <c r="F329" s="259"/>
      <c r="G329" s="274"/>
      <c r="H329" s="96"/>
      <c r="K329" s="272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  <c r="X329" s="271"/>
      <c r="Z329" s="269"/>
      <c r="AA329" s="259"/>
      <c r="AB329" s="259"/>
      <c r="AC329" s="259"/>
      <c r="AD329" s="259"/>
      <c r="AE329" s="259"/>
      <c r="AF329" s="259"/>
      <c r="AG329" s="259"/>
      <c r="AH329" s="259"/>
      <c r="AI329" s="259"/>
      <c r="AJ329" s="259"/>
      <c r="AK329" s="259"/>
      <c r="AL329" s="259"/>
    </row>
    <row r="330" spans="1:38" s="270" customFormat="1" ht="24.95" customHeight="1" x14ac:dyDescent="0.3">
      <c r="A330" s="259"/>
      <c r="B330" s="259"/>
      <c r="C330" s="259"/>
      <c r="D330" s="259"/>
      <c r="E330" s="259"/>
      <c r="F330" s="259"/>
      <c r="G330" s="274"/>
      <c r="H330" s="96"/>
      <c r="K330" s="272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  <c r="X330" s="271"/>
      <c r="Z330" s="269"/>
      <c r="AA330" s="259"/>
      <c r="AB330" s="259"/>
      <c r="AC330" s="259"/>
      <c r="AD330" s="259"/>
      <c r="AE330" s="259"/>
      <c r="AF330" s="259"/>
      <c r="AG330" s="259"/>
      <c r="AH330" s="259"/>
      <c r="AI330" s="259"/>
      <c r="AJ330" s="259"/>
      <c r="AK330" s="259"/>
      <c r="AL330" s="259"/>
    </row>
    <row r="331" spans="1:38" s="270" customFormat="1" ht="24.95" customHeight="1" x14ac:dyDescent="0.3">
      <c r="A331" s="259"/>
      <c r="B331" s="259"/>
      <c r="C331" s="259"/>
      <c r="D331" s="259"/>
      <c r="E331" s="259"/>
      <c r="F331" s="259"/>
      <c r="G331" s="274"/>
      <c r="H331" s="96"/>
      <c r="K331" s="272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  <c r="X331" s="271"/>
      <c r="Z331" s="269"/>
      <c r="AA331" s="259"/>
      <c r="AB331" s="259"/>
      <c r="AC331" s="259"/>
      <c r="AD331" s="259"/>
      <c r="AE331" s="259"/>
      <c r="AF331" s="259"/>
      <c r="AG331" s="259"/>
      <c r="AH331" s="259"/>
      <c r="AI331" s="259"/>
      <c r="AJ331" s="259"/>
      <c r="AK331" s="259"/>
      <c r="AL331" s="259"/>
    </row>
    <row r="332" spans="1:38" s="270" customFormat="1" ht="24.95" customHeight="1" x14ac:dyDescent="0.3">
      <c r="A332" s="259"/>
      <c r="B332" s="259"/>
      <c r="C332" s="259"/>
      <c r="D332" s="259"/>
      <c r="E332" s="259"/>
      <c r="F332" s="259"/>
      <c r="G332" s="274"/>
      <c r="H332" s="96"/>
      <c r="K332" s="272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  <c r="X332" s="271"/>
      <c r="Z332" s="269"/>
      <c r="AA332" s="259"/>
      <c r="AB332" s="259"/>
      <c r="AC332" s="259"/>
      <c r="AD332" s="259"/>
      <c r="AE332" s="259"/>
      <c r="AF332" s="259"/>
      <c r="AG332" s="259"/>
      <c r="AH332" s="259"/>
      <c r="AI332" s="259"/>
      <c r="AJ332" s="259"/>
      <c r="AK332" s="259"/>
      <c r="AL332" s="259"/>
    </row>
    <row r="333" spans="1:38" s="270" customFormat="1" ht="24.95" customHeight="1" x14ac:dyDescent="0.3">
      <c r="A333" s="259"/>
      <c r="B333" s="259"/>
      <c r="C333" s="259"/>
      <c r="D333" s="259"/>
      <c r="E333" s="259"/>
      <c r="F333" s="259"/>
      <c r="G333" s="274"/>
      <c r="H333" s="96"/>
      <c r="K333" s="272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  <c r="X333" s="271"/>
      <c r="Z333" s="269"/>
      <c r="AA333" s="259"/>
      <c r="AB333" s="259"/>
      <c r="AC333" s="259"/>
      <c r="AD333" s="259"/>
      <c r="AE333" s="259"/>
      <c r="AF333" s="259"/>
      <c r="AG333" s="259"/>
      <c r="AH333" s="259"/>
      <c r="AI333" s="259"/>
      <c r="AJ333" s="259"/>
      <c r="AK333" s="259"/>
      <c r="AL333" s="259"/>
    </row>
    <row r="334" spans="1:38" s="270" customFormat="1" ht="24.95" customHeight="1" x14ac:dyDescent="0.3">
      <c r="A334" s="259"/>
      <c r="B334" s="259"/>
      <c r="C334" s="259"/>
      <c r="D334" s="259"/>
      <c r="E334" s="259"/>
      <c r="F334" s="259"/>
      <c r="G334" s="274"/>
      <c r="H334" s="96"/>
      <c r="K334" s="272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  <c r="X334" s="271"/>
      <c r="Z334" s="269"/>
      <c r="AA334" s="259"/>
      <c r="AB334" s="259"/>
      <c r="AC334" s="259"/>
      <c r="AD334" s="259"/>
      <c r="AE334" s="259"/>
      <c r="AF334" s="259"/>
      <c r="AG334" s="259"/>
      <c r="AH334" s="259"/>
      <c r="AI334" s="259"/>
      <c r="AJ334" s="259"/>
      <c r="AK334" s="259"/>
      <c r="AL334" s="259"/>
    </row>
    <row r="335" spans="1:38" s="270" customFormat="1" ht="24.95" customHeight="1" x14ac:dyDescent="0.3">
      <c r="A335" s="259"/>
      <c r="B335" s="259"/>
      <c r="C335" s="259"/>
      <c r="D335" s="259"/>
      <c r="E335" s="259"/>
      <c r="F335" s="259"/>
      <c r="G335" s="274"/>
      <c r="H335" s="96"/>
      <c r="K335" s="272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  <c r="X335" s="271"/>
      <c r="Z335" s="269"/>
      <c r="AA335" s="259"/>
      <c r="AB335" s="259"/>
      <c r="AC335" s="259"/>
      <c r="AD335" s="259"/>
      <c r="AE335" s="259"/>
      <c r="AF335" s="259"/>
      <c r="AG335" s="259"/>
      <c r="AH335" s="259"/>
      <c r="AI335" s="259"/>
      <c r="AJ335" s="259"/>
      <c r="AK335" s="259"/>
      <c r="AL335" s="259"/>
    </row>
    <row r="336" spans="1:38" s="270" customFormat="1" ht="24.95" customHeight="1" x14ac:dyDescent="0.3">
      <c r="A336" s="259"/>
      <c r="B336" s="259"/>
      <c r="C336" s="259"/>
      <c r="D336" s="259"/>
      <c r="E336" s="259"/>
      <c r="F336" s="259"/>
      <c r="G336" s="274"/>
      <c r="H336" s="96"/>
      <c r="K336" s="272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  <c r="X336" s="271"/>
      <c r="Z336" s="269"/>
      <c r="AA336" s="259"/>
      <c r="AB336" s="259"/>
      <c r="AC336" s="259"/>
      <c r="AD336" s="259"/>
      <c r="AE336" s="259"/>
      <c r="AF336" s="259"/>
      <c r="AG336" s="259"/>
      <c r="AH336" s="259"/>
      <c r="AI336" s="259"/>
      <c r="AJ336" s="259"/>
      <c r="AK336" s="259"/>
      <c r="AL336" s="259"/>
    </row>
    <row r="337" spans="1:38" s="270" customFormat="1" ht="24.95" customHeight="1" x14ac:dyDescent="0.3">
      <c r="A337" s="259"/>
      <c r="B337" s="259"/>
      <c r="C337" s="259"/>
      <c r="D337" s="259"/>
      <c r="E337" s="259"/>
      <c r="F337" s="259"/>
      <c r="G337" s="274"/>
      <c r="H337" s="96"/>
      <c r="K337" s="272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  <c r="X337" s="271"/>
      <c r="Z337" s="269"/>
      <c r="AA337" s="259"/>
      <c r="AB337" s="259"/>
      <c r="AC337" s="259"/>
      <c r="AD337" s="259"/>
      <c r="AE337" s="259"/>
      <c r="AF337" s="259"/>
      <c r="AG337" s="259"/>
      <c r="AH337" s="259"/>
      <c r="AI337" s="259"/>
      <c r="AJ337" s="259"/>
      <c r="AK337" s="259"/>
      <c r="AL337" s="259"/>
    </row>
    <row r="338" spans="1:38" s="270" customFormat="1" ht="24.95" customHeight="1" x14ac:dyDescent="0.3">
      <c r="A338" s="259"/>
      <c r="B338" s="259"/>
      <c r="C338" s="259"/>
      <c r="D338" s="259"/>
      <c r="E338" s="259"/>
      <c r="F338" s="259"/>
      <c r="G338" s="274"/>
      <c r="H338" s="96"/>
      <c r="K338" s="272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  <c r="X338" s="271"/>
      <c r="Z338" s="269"/>
      <c r="AA338" s="259"/>
      <c r="AB338" s="259"/>
      <c r="AC338" s="259"/>
      <c r="AD338" s="259"/>
      <c r="AE338" s="259"/>
      <c r="AF338" s="259"/>
      <c r="AG338" s="259"/>
      <c r="AH338" s="259"/>
      <c r="AI338" s="259"/>
      <c r="AJ338" s="259"/>
      <c r="AK338" s="259"/>
      <c r="AL338" s="259"/>
    </row>
    <row r="339" spans="1:38" s="270" customFormat="1" ht="24.95" customHeight="1" x14ac:dyDescent="0.3">
      <c r="A339" s="259"/>
      <c r="B339" s="259"/>
      <c r="C339" s="259"/>
      <c r="D339" s="259"/>
      <c r="E339" s="259"/>
      <c r="F339" s="259"/>
      <c r="G339" s="274"/>
      <c r="H339" s="96"/>
      <c r="K339" s="272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  <c r="X339" s="271"/>
      <c r="Z339" s="269"/>
      <c r="AA339" s="259"/>
      <c r="AB339" s="259"/>
      <c r="AC339" s="259"/>
      <c r="AD339" s="259"/>
      <c r="AE339" s="259"/>
      <c r="AF339" s="259"/>
      <c r="AG339" s="259"/>
      <c r="AH339" s="259"/>
      <c r="AI339" s="259"/>
      <c r="AJ339" s="259"/>
      <c r="AK339" s="259"/>
      <c r="AL339" s="259"/>
    </row>
    <row r="340" spans="1:38" s="270" customFormat="1" ht="24.95" customHeight="1" x14ac:dyDescent="0.3">
      <c r="A340" s="259"/>
      <c r="B340" s="259"/>
      <c r="C340" s="259"/>
      <c r="D340" s="259"/>
      <c r="E340" s="259"/>
      <c r="F340" s="259"/>
      <c r="G340" s="274"/>
      <c r="H340" s="96"/>
      <c r="K340" s="272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  <c r="X340" s="271"/>
      <c r="Z340" s="269"/>
      <c r="AA340" s="259"/>
      <c r="AB340" s="259"/>
      <c r="AC340" s="259"/>
      <c r="AD340" s="259"/>
      <c r="AE340" s="259"/>
      <c r="AF340" s="259"/>
      <c r="AG340" s="259"/>
      <c r="AH340" s="259"/>
      <c r="AI340" s="259"/>
      <c r="AJ340" s="259"/>
      <c r="AK340" s="259"/>
      <c r="AL340" s="259"/>
    </row>
    <row r="341" spans="1:38" s="270" customFormat="1" ht="24.95" customHeight="1" x14ac:dyDescent="0.3">
      <c r="A341" s="259"/>
      <c r="B341" s="259"/>
      <c r="C341" s="259"/>
      <c r="D341" s="259"/>
      <c r="E341" s="259"/>
      <c r="F341" s="259"/>
      <c r="G341" s="274"/>
      <c r="H341" s="96"/>
      <c r="K341" s="272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  <c r="X341" s="271"/>
      <c r="Z341" s="269"/>
      <c r="AA341" s="259"/>
      <c r="AB341" s="259"/>
      <c r="AC341" s="259"/>
      <c r="AD341" s="259"/>
      <c r="AE341" s="259"/>
      <c r="AF341" s="259"/>
      <c r="AG341" s="259"/>
      <c r="AH341" s="259"/>
      <c r="AI341" s="259"/>
      <c r="AJ341" s="259"/>
      <c r="AK341" s="259"/>
      <c r="AL341" s="259"/>
    </row>
    <row r="342" spans="1:38" s="270" customFormat="1" ht="24.95" customHeight="1" x14ac:dyDescent="0.3">
      <c r="A342" s="259"/>
      <c r="B342" s="259"/>
      <c r="C342" s="259"/>
      <c r="D342" s="259"/>
      <c r="E342" s="259"/>
      <c r="F342" s="259"/>
      <c r="G342" s="274"/>
      <c r="H342" s="96"/>
      <c r="K342" s="272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  <c r="X342" s="271"/>
      <c r="Z342" s="269"/>
      <c r="AA342" s="259"/>
      <c r="AB342" s="259"/>
      <c r="AC342" s="259"/>
      <c r="AD342" s="259"/>
      <c r="AE342" s="259"/>
      <c r="AF342" s="259"/>
      <c r="AG342" s="259"/>
      <c r="AH342" s="259"/>
      <c r="AI342" s="259"/>
      <c r="AJ342" s="259"/>
      <c r="AK342" s="259"/>
      <c r="AL342" s="259"/>
    </row>
    <row r="343" spans="1:38" s="270" customFormat="1" ht="24.95" customHeight="1" x14ac:dyDescent="0.3">
      <c r="A343" s="259"/>
      <c r="B343" s="259"/>
      <c r="C343" s="259"/>
      <c r="D343" s="259"/>
      <c r="E343" s="259"/>
      <c r="F343" s="259"/>
      <c r="G343" s="274"/>
      <c r="H343" s="96"/>
      <c r="K343" s="272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  <c r="X343" s="271"/>
      <c r="Z343" s="269"/>
      <c r="AA343" s="259"/>
      <c r="AB343" s="259"/>
      <c r="AC343" s="259"/>
      <c r="AD343" s="259"/>
      <c r="AE343" s="259"/>
      <c r="AF343" s="259"/>
      <c r="AG343" s="259"/>
      <c r="AH343" s="259"/>
      <c r="AI343" s="259"/>
      <c r="AJ343" s="259"/>
      <c r="AK343" s="259"/>
      <c r="AL343" s="259"/>
    </row>
    <row r="344" spans="1:38" s="270" customFormat="1" ht="24.95" customHeight="1" x14ac:dyDescent="0.3">
      <c r="A344" s="259"/>
      <c r="B344" s="259"/>
      <c r="C344" s="259"/>
      <c r="D344" s="259"/>
      <c r="E344" s="259"/>
      <c r="F344" s="259"/>
      <c r="G344" s="274"/>
      <c r="H344" s="96"/>
      <c r="K344" s="272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  <c r="X344" s="271"/>
      <c r="Z344" s="269"/>
      <c r="AA344" s="259"/>
      <c r="AB344" s="259"/>
      <c r="AC344" s="259"/>
      <c r="AD344" s="259"/>
      <c r="AE344" s="259"/>
      <c r="AF344" s="259"/>
      <c r="AG344" s="259"/>
      <c r="AH344" s="259"/>
      <c r="AI344" s="259"/>
      <c r="AJ344" s="259"/>
      <c r="AK344" s="259"/>
      <c r="AL344" s="259"/>
    </row>
    <row r="345" spans="1:38" s="270" customFormat="1" ht="24.95" customHeight="1" x14ac:dyDescent="0.3">
      <c r="A345" s="259"/>
      <c r="B345" s="259"/>
      <c r="C345" s="259"/>
      <c r="D345" s="259"/>
      <c r="E345" s="259"/>
      <c r="F345" s="259"/>
      <c r="G345" s="274"/>
      <c r="H345" s="96"/>
      <c r="K345" s="272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  <c r="X345" s="271"/>
      <c r="Z345" s="269"/>
      <c r="AA345" s="259"/>
      <c r="AB345" s="259"/>
      <c r="AC345" s="259"/>
      <c r="AD345" s="259"/>
      <c r="AE345" s="259"/>
      <c r="AF345" s="259"/>
      <c r="AG345" s="259"/>
      <c r="AH345" s="259"/>
      <c r="AI345" s="259"/>
      <c r="AJ345" s="259"/>
      <c r="AK345" s="259"/>
      <c r="AL345" s="259"/>
    </row>
    <row r="346" spans="1:38" s="270" customFormat="1" ht="24.95" customHeight="1" x14ac:dyDescent="0.3">
      <c r="A346" s="259"/>
      <c r="B346" s="259"/>
      <c r="C346" s="259"/>
      <c r="D346" s="259"/>
      <c r="E346" s="259"/>
      <c r="F346" s="259"/>
      <c r="G346" s="274"/>
      <c r="H346" s="96"/>
      <c r="K346" s="272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  <c r="X346" s="271"/>
      <c r="Z346" s="269"/>
      <c r="AA346" s="259"/>
      <c r="AB346" s="259"/>
      <c r="AC346" s="259"/>
      <c r="AD346" s="259"/>
      <c r="AE346" s="259"/>
      <c r="AF346" s="259"/>
      <c r="AG346" s="259"/>
      <c r="AH346" s="259"/>
      <c r="AI346" s="259"/>
      <c r="AJ346" s="259"/>
      <c r="AK346" s="259"/>
      <c r="AL346" s="259"/>
    </row>
    <row r="347" spans="1:38" s="270" customFormat="1" ht="24.95" customHeight="1" x14ac:dyDescent="0.3">
      <c r="A347" s="259"/>
      <c r="B347" s="259"/>
      <c r="C347" s="259"/>
      <c r="D347" s="259"/>
      <c r="E347" s="259"/>
      <c r="F347" s="259"/>
      <c r="G347" s="274"/>
      <c r="H347" s="96"/>
      <c r="K347" s="272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  <c r="X347" s="271"/>
      <c r="Z347" s="269"/>
      <c r="AA347" s="259"/>
      <c r="AB347" s="259"/>
      <c r="AC347" s="259"/>
      <c r="AD347" s="259"/>
      <c r="AE347" s="259"/>
      <c r="AF347" s="259"/>
      <c r="AG347" s="259"/>
      <c r="AH347" s="259"/>
      <c r="AI347" s="259"/>
      <c r="AJ347" s="259"/>
      <c r="AK347" s="259"/>
      <c r="AL347" s="259"/>
    </row>
    <row r="348" spans="1:38" s="270" customFormat="1" ht="24.95" customHeight="1" x14ac:dyDescent="0.3">
      <c r="A348" s="259"/>
      <c r="B348" s="259"/>
      <c r="C348" s="259"/>
      <c r="D348" s="259"/>
      <c r="E348" s="259"/>
      <c r="F348" s="259"/>
      <c r="G348" s="274"/>
      <c r="H348" s="96"/>
      <c r="K348" s="272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  <c r="X348" s="271"/>
      <c r="Z348" s="269"/>
      <c r="AA348" s="259"/>
      <c r="AB348" s="259"/>
      <c r="AC348" s="259"/>
      <c r="AD348" s="259"/>
      <c r="AE348" s="259"/>
      <c r="AF348" s="259"/>
      <c r="AG348" s="259"/>
      <c r="AH348" s="259"/>
      <c r="AI348" s="259"/>
      <c r="AJ348" s="259"/>
      <c r="AK348" s="259"/>
      <c r="AL348" s="259"/>
    </row>
    <row r="349" spans="1:38" s="270" customFormat="1" ht="24.95" customHeight="1" x14ac:dyDescent="0.3">
      <c r="A349" s="259"/>
      <c r="B349" s="259"/>
      <c r="C349" s="259"/>
      <c r="D349" s="259"/>
      <c r="E349" s="259"/>
      <c r="F349" s="259"/>
      <c r="G349" s="274"/>
      <c r="H349" s="96"/>
      <c r="K349" s="272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  <c r="X349" s="271"/>
      <c r="Z349" s="269"/>
      <c r="AA349" s="259"/>
      <c r="AB349" s="259"/>
      <c r="AC349" s="259"/>
      <c r="AD349" s="259"/>
      <c r="AE349" s="259"/>
      <c r="AF349" s="259"/>
      <c r="AG349" s="259"/>
      <c r="AH349" s="259"/>
      <c r="AI349" s="259"/>
      <c r="AJ349" s="259"/>
      <c r="AK349" s="259"/>
      <c r="AL349" s="259"/>
    </row>
    <row r="350" spans="1:38" s="270" customFormat="1" ht="24.95" customHeight="1" x14ac:dyDescent="0.3">
      <c r="A350" s="259"/>
      <c r="B350" s="259"/>
      <c r="C350" s="259"/>
      <c r="D350" s="259"/>
      <c r="E350" s="259"/>
      <c r="F350" s="259"/>
      <c r="G350" s="274"/>
      <c r="H350" s="96"/>
      <c r="K350" s="272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  <c r="X350" s="271"/>
      <c r="Z350" s="269"/>
      <c r="AA350" s="259"/>
      <c r="AB350" s="259"/>
      <c r="AC350" s="259"/>
      <c r="AD350" s="259"/>
      <c r="AE350" s="259"/>
      <c r="AF350" s="259"/>
      <c r="AG350" s="259"/>
      <c r="AH350" s="259"/>
      <c r="AI350" s="259"/>
      <c r="AJ350" s="259"/>
      <c r="AK350" s="259"/>
      <c r="AL350" s="259"/>
    </row>
    <row r="351" spans="1:38" s="270" customFormat="1" ht="24.95" customHeight="1" x14ac:dyDescent="0.3">
      <c r="A351" s="259"/>
      <c r="B351" s="259"/>
      <c r="C351" s="259"/>
      <c r="D351" s="259"/>
      <c r="E351" s="259"/>
      <c r="F351" s="259"/>
      <c r="G351" s="274"/>
      <c r="H351" s="96"/>
      <c r="K351" s="272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  <c r="X351" s="271"/>
      <c r="Z351" s="269"/>
      <c r="AA351" s="259"/>
      <c r="AB351" s="259"/>
      <c r="AC351" s="259"/>
      <c r="AD351" s="259"/>
      <c r="AE351" s="259"/>
      <c r="AF351" s="259"/>
      <c r="AG351" s="259"/>
      <c r="AH351" s="259"/>
      <c r="AI351" s="259"/>
      <c r="AJ351" s="259"/>
      <c r="AK351" s="259"/>
      <c r="AL351" s="259"/>
    </row>
    <row r="352" spans="1:38" s="270" customFormat="1" ht="24.95" customHeight="1" x14ac:dyDescent="0.3">
      <c r="A352" s="259"/>
      <c r="B352" s="259"/>
      <c r="C352" s="259"/>
      <c r="D352" s="259"/>
      <c r="E352" s="259"/>
      <c r="F352" s="259"/>
      <c r="G352" s="274"/>
      <c r="H352" s="96"/>
      <c r="K352" s="272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  <c r="X352" s="271"/>
      <c r="Z352" s="269"/>
      <c r="AA352" s="259"/>
      <c r="AB352" s="259"/>
      <c r="AC352" s="259"/>
      <c r="AD352" s="259"/>
      <c r="AE352" s="259"/>
      <c r="AF352" s="259"/>
      <c r="AG352" s="259"/>
      <c r="AH352" s="259"/>
      <c r="AI352" s="259"/>
      <c r="AJ352" s="259"/>
      <c r="AK352" s="259"/>
      <c r="AL352" s="259"/>
    </row>
    <row r="353" spans="1:38" s="270" customFormat="1" ht="24.95" customHeight="1" x14ac:dyDescent="0.3">
      <c r="A353" s="259"/>
      <c r="B353" s="259"/>
      <c r="C353" s="259"/>
      <c r="D353" s="259"/>
      <c r="E353" s="259"/>
      <c r="F353" s="259"/>
      <c r="G353" s="274"/>
      <c r="H353" s="96"/>
      <c r="K353" s="272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  <c r="X353" s="271"/>
      <c r="Z353" s="269"/>
      <c r="AA353" s="259"/>
      <c r="AB353" s="259"/>
      <c r="AC353" s="259"/>
      <c r="AD353" s="259"/>
      <c r="AE353" s="259"/>
      <c r="AF353" s="259"/>
      <c r="AG353" s="259"/>
      <c r="AH353" s="259"/>
      <c r="AI353" s="259"/>
      <c r="AJ353" s="259"/>
      <c r="AK353" s="259"/>
      <c r="AL353" s="259"/>
    </row>
    <row r="354" spans="1:38" s="270" customFormat="1" ht="24.95" customHeight="1" x14ac:dyDescent="0.3">
      <c r="A354" s="259"/>
      <c r="B354" s="259"/>
      <c r="C354" s="259"/>
      <c r="D354" s="259"/>
      <c r="E354" s="259"/>
      <c r="F354" s="259"/>
      <c r="G354" s="274"/>
      <c r="H354" s="96"/>
      <c r="K354" s="272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  <c r="X354" s="271"/>
      <c r="Z354" s="269"/>
      <c r="AA354" s="259"/>
      <c r="AB354" s="259"/>
      <c r="AC354" s="259"/>
      <c r="AD354" s="259"/>
      <c r="AE354" s="259"/>
      <c r="AF354" s="259"/>
      <c r="AG354" s="259"/>
      <c r="AH354" s="259"/>
      <c r="AI354" s="259"/>
      <c r="AJ354" s="259"/>
      <c r="AK354" s="259"/>
      <c r="AL354" s="259"/>
    </row>
    <row r="355" spans="1:38" s="270" customFormat="1" ht="24.95" customHeight="1" x14ac:dyDescent="0.3">
      <c r="A355" s="259"/>
      <c r="B355" s="259"/>
      <c r="C355" s="259"/>
      <c r="D355" s="259"/>
      <c r="E355" s="259"/>
      <c r="F355" s="259"/>
      <c r="G355" s="274"/>
      <c r="H355" s="96"/>
      <c r="K355" s="272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  <c r="X355" s="271"/>
      <c r="Z355" s="269"/>
      <c r="AA355" s="259"/>
      <c r="AB355" s="259"/>
      <c r="AC355" s="259"/>
      <c r="AD355" s="259"/>
      <c r="AE355" s="259"/>
      <c r="AF355" s="259"/>
      <c r="AG355" s="259"/>
      <c r="AH355" s="259"/>
      <c r="AI355" s="259"/>
      <c r="AJ355" s="259"/>
      <c r="AK355" s="259"/>
      <c r="AL355" s="259"/>
    </row>
    <row r="356" spans="1:38" s="270" customFormat="1" ht="24.95" customHeight="1" x14ac:dyDescent="0.3">
      <c r="A356" s="259"/>
      <c r="B356" s="259"/>
      <c r="C356" s="259"/>
      <c r="D356" s="259"/>
      <c r="E356" s="259"/>
      <c r="F356" s="259"/>
      <c r="G356" s="274"/>
      <c r="H356" s="96"/>
      <c r="K356" s="272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  <c r="X356" s="271"/>
      <c r="Z356" s="269"/>
      <c r="AA356" s="259"/>
      <c r="AB356" s="259"/>
      <c r="AC356" s="259"/>
      <c r="AD356" s="259"/>
      <c r="AE356" s="259"/>
      <c r="AF356" s="259"/>
      <c r="AG356" s="259"/>
      <c r="AH356" s="259"/>
      <c r="AI356" s="259"/>
      <c r="AJ356" s="259"/>
      <c r="AK356" s="259"/>
      <c r="AL356" s="259"/>
    </row>
    <row r="357" spans="1:38" s="270" customFormat="1" ht="24.95" customHeight="1" x14ac:dyDescent="0.3">
      <c r="A357" s="259"/>
      <c r="B357" s="259"/>
      <c r="C357" s="259"/>
      <c r="D357" s="259"/>
      <c r="E357" s="259"/>
      <c r="F357" s="259"/>
      <c r="G357" s="274"/>
      <c r="H357" s="96"/>
      <c r="K357" s="272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  <c r="X357" s="271"/>
      <c r="Z357" s="269"/>
      <c r="AA357" s="259"/>
      <c r="AB357" s="259"/>
      <c r="AC357" s="259"/>
      <c r="AD357" s="259"/>
      <c r="AE357" s="259"/>
      <c r="AF357" s="259"/>
      <c r="AG357" s="259"/>
      <c r="AH357" s="259"/>
      <c r="AI357" s="259"/>
      <c r="AJ357" s="259"/>
      <c r="AK357" s="259"/>
      <c r="AL357" s="259"/>
    </row>
    <row r="358" spans="1:38" s="270" customFormat="1" ht="24.95" customHeight="1" x14ac:dyDescent="0.3">
      <c r="A358" s="259"/>
      <c r="B358" s="259"/>
      <c r="C358" s="259"/>
      <c r="D358" s="259"/>
      <c r="E358" s="259"/>
      <c r="F358" s="259"/>
      <c r="G358" s="274"/>
      <c r="H358" s="96"/>
      <c r="K358" s="272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  <c r="X358" s="271"/>
      <c r="Z358" s="269"/>
      <c r="AA358" s="259"/>
      <c r="AB358" s="259"/>
      <c r="AC358" s="259"/>
      <c r="AD358" s="259"/>
      <c r="AE358" s="259"/>
      <c r="AF358" s="259"/>
      <c r="AG358" s="259"/>
      <c r="AH358" s="259"/>
      <c r="AI358" s="259"/>
      <c r="AJ358" s="259"/>
      <c r="AK358" s="259"/>
      <c r="AL358" s="259"/>
    </row>
    <row r="359" spans="1:38" s="270" customFormat="1" ht="24.95" customHeight="1" x14ac:dyDescent="0.3">
      <c r="A359" s="259"/>
      <c r="B359" s="259"/>
      <c r="C359" s="259"/>
      <c r="D359" s="259"/>
      <c r="E359" s="259"/>
      <c r="F359" s="259"/>
      <c r="G359" s="274"/>
      <c r="H359" s="96"/>
      <c r="K359" s="272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  <c r="X359" s="271"/>
      <c r="Z359" s="269"/>
      <c r="AA359" s="259"/>
      <c r="AB359" s="259"/>
      <c r="AC359" s="259"/>
      <c r="AD359" s="259"/>
      <c r="AE359" s="259"/>
      <c r="AF359" s="259"/>
      <c r="AG359" s="259"/>
      <c r="AH359" s="259"/>
      <c r="AI359" s="259"/>
      <c r="AJ359" s="259"/>
      <c r="AK359" s="259"/>
      <c r="AL359" s="259"/>
    </row>
    <row r="360" spans="1:38" s="270" customFormat="1" ht="24.95" customHeight="1" x14ac:dyDescent="0.3">
      <c r="A360" s="259"/>
      <c r="B360" s="259"/>
      <c r="C360" s="259"/>
      <c r="D360" s="259"/>
      <c r="E360" s="259"/>
      <c r="F360" s="259"/>
      <c r="G360" s="274"/>
      <c r="H360" s="96"/>
      <c r="K360" s="272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  <c r="X360" s="271"/>
      <c r="Z360" s="269"/>
      <c r="AA360" s="259"/>
      <c r="AB360" s="259"/>
      <c r="AC360" s="259"/>
      <c r="AD360" s="259"/>
      <c r="AE360" s="259"/>
      <c r="AF360" s="259"/>
      <c r="AG360" s="259"/>
      <c r="AH360" s="259"/>
      <c r="AI360" s="259"/>
      <c r="AJ360" s="259"/>
      <c r="AK360" s="259"/>
      <c r="AL360" s="259"/>
    </row>
    <row r="361" spans="1:38" s="270" customFormat="1" ht="24.95" customHeight="1" x14ac:dyDescent="0.3">
      <c r="A361" s="259"/>
      <c r="B361" s="259"/>
      <c r="C361" s="259"/>
      <c r="D361" s="259"/>
      <c r="E361" s="259"/>
      <c r="F361" s="259"/>
      <c r="G361" s="274"/>
      <c r="H361" s="96"/>
      <c r="K361" s="272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  <c r="X361" s="271"/>
      <c r="Z361" s="269"/>
      <c r="AA361" s="259"/>
      <c r="AB361" s="259"/>
      <c r="AC361" s="259"/>
      <c r="AD361" s="259"/>
      <c r="AE361" s="259"/>
      <c r="AF361" s="259"/>
      <c r="AG361" s="259"/>
      <c r="AH361" s="259"/>
      <c r="AI361" s="259"/>
      <c r="AJ361" s="259"/>
      <c r="AK361" s="259"/>
      <c r="AL361" s="259"/>
    </row>
    <row r="362" spans="1:38" s="270" customFormat="1" ht="24.95" customHeight="1" x14ac:dyDescent="0.3">
      <c r="A362" s="259"/>
      <c r="B362" s="259"/>
      <c r="C362" s="259"/>
      <c r="D362" s="259"/>
      <c r="E362" s="259"/>
      <c r="F362" s="259"/>
      <c r="G362" s="274"/>
      <c r="H362" s="96"/>
      <c r="K362" s="272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  <c r="X362" s="271"/>
      <c r="Z362" s="269"/>
      <c r="AA362" s="259"/>
      <c r="AB362" s="259"/>
      <c r="AC362" s="259"/>
      <c r="AD362" s="259"/>
      <c r="AE362" s="259"/>
      <c r="AF362" s="259"/>
      <c r="AG362" s="259"/>
      <c r="AH362" s="259"/>
      <c r="AI362" s="259"/>
      <c r="AJ362" s="259"/>
      <c r="AK362" s="259"/>
      <c r="AL362" s="259"/>
    </row>
    <row r="363" spans="1:38" s="270" customFormat="1" ht="24.95" customHeight="1" x14ac:dyDescent="0.3">
      <c r="A363" s="259"/>
      <c r="B363" s="259"/>
      <c r="C363" s="259"/>
      <c r="D363" s="259"/>
      <c r="E363" s="259"/>
      <c r="F363" s="259"/>
      <c r="G363" s="274"/>
      <c r="H363" s="96"/>
      <c r="K363" s="272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  <c r="X363" s="271"/>
      <c r="Z363" s="269"/>
      <c r="AA363" s="259"/>
      <c r="AB363" s="259"/>
      <c r="AC363" s="259"/>
      <c r="AD363" s="259"/>
      <c r="AE363" s="259"/>
      <c r="AF363" s="259"/>
      <c r="AG363" s="259"/>
      <c r="AH363" s="259"/>
      <c r="AI363" s="259"/>
      <c r="AJ363" s="259"/>
      <c r="AK363" s="259"/>
      <c r="AL363" s="259"/>
    </row>
    <row r="364" spans="1:38" s="270" customFormat="1" ht="24.95" customHeight="1" x14ac:dyDescent="0.3">
      <c r="A364" s="259"/>
      <c r="B364" s="259"/>
      <c r="C364" s="259"/>
      <c r="D364" s="259"/>
      <c r="E364" s="259"/>
      <c r="F364" s="259"/>
      <c r="G364" s="274"/>
      <c r="H364" s="96"/>
      <c r="K364" s="272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  <c r="X364" s="271"/>
      <c r="Z364" s="269"/>
      <c r="AA364" s="259"/>
      <c r="AB364" s="259"/>
      <c r="AC364" s="259"/>
      <c r="AD364" s="259"/>
      <c r="AE364" s="259"/>
      <c r="AF364" s="259"/>
      <c r="AG364" s="259"/>
      <c r="AH364" s="259"/>
      <c r="AI364" s="259"/>
      <c r="AJ364" s="259"/>
      <c r="AK364" s="259"/>
      <c r="AL364" s="259"/>
    </row>
    <row r="365" spans="1:38" s="270" customFormat="1" ht="24.95" customHeight="1" x14ac:dyDescent="0.3">
      <c r="A365" s="259"/>
      <c r="B365" s="259"/>
      <c r="C365" s="259"/>
      <c r="D365" s="259"/>
      <c r="E365" s="259"/>
      <c r="F365" s="259"/>
      <c r="G365" s="274"/>
      <c r="H365" s="96"/>
      <c r="K365" s="272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  <c r="X365" s="271"/>
      <c r="Z365" s="269"/>
      <c r="AA365" s="259"/>
      <c r="AB365" s="259"/>
      <c r="AC365" s="259"/>
      <c r="AD365" s="259"/>
      <c r="AE365" s="259"/>
      <c r="AF365" s="259"/>
      <c r="AG365" s="259"/>
      <c r="AH365" s="259"/>
      <c r="AI365" s="259"/>
      <c r="AJ365" s="259"/>
      <c r="AK365" s="259"/>
      <c r="AL365" s="259"/>
    </row>
    <row r="366" spans="1:38" s="270" customFormat="1" ht="24.95" customHeight="1" x14ac:dyDescent="0.3">
      <c r="A366" s="259"/>
      <c r="B366" s="259"/>
      <c r="C366" s="259"/>
      <c r="D366" s="259"/>
      <c r="E366" s="259"/>
      <c r="F366" s="259"/>
      <c r="G366" s="274"/>
      <c r="H366" s="96"/>
      <c r="K366" s="272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  <c r="X366" s="271"/>
      <c r="Z366" s="269"/>
      <c r="AA366" s="259"/>
      <c r="AB366" s="259"/>
      <c r="AC366" s="259"/>
      <c r="AD366" s="259"/>
      <c r="AE366" s="259"/>
      <c r="AF366" s="259"/>
      <c r="AG366" s="259"/>
      <c r="AH366" s="259"/>
      <c r="AI366" s="259"/>
      <c r="AJ366" s="259"/>
      <c r="AK366" s="259"/>
      <c r="AL366" s="259"/>
    </row>
    <row r="367" spans="1:38" s="270" customFormat="1" ht="24.95" customHeight="1" x14ac:dyDescent="0.3">
      <c r="A367" s="259"/>
      <c r="B367" s="259"/>
      <c r="C367" s="259"/>
      <c r="D367" s="259"/>
      <c r="E367" s="259"/>
      <c r="F367" s="259"/>
      <c r="G367" s="274"/>
      <c r="H367" s="96"/>
      <c r="K367" s="272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  <c r="X367" s="271"/>
      <c r="Z367" s="269"/>
      <c r="AA367" s="259"/>
      <c r="AB367" s="259"/>
      <c r="AC367" s="259"/>
      <c r="AD367" s="259"/>
      <c r="AE367" s="259"/>
      <c r="AF367" s="259"/>
      <c r="AG367" s="259"/>
      <c r="AH367" s="259"/>
      <c r="AI367" s="259"/>
      <c r="AJ367" s="259"/>
      <c r="AK367" s="259"/>
      <c r="AL367" s="259"/>
    </row>
    <row r="368" spans="1:38" s="270" customFormat="1" ht="24.95" customHeight="1" x14ac:dyDescent="0.3">
      <c r="A368" s="259"/>
      <c r="B368" s="259"/>
      <c r="C368" s="259"/>
      <c r="D368" s="259"/>
      <c r="E368" s="259"/>
      <c r="F368" s="259"/>
      <c r="G368" s="274"/>
      <c r="H368" s="96"/>
      <c r="K368" s="272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  <c r="X368" s="271"/>
      <c r="Z368" s="269"/>
      <c r="AA368" s="259"/>
      <c r="AB368" s="259"/>
      <c r="AC368" s="259"/>
      <c r="AD368" s="259"/>
      <c r="AE368" s="259"/>
      <c r="AF368" s="259"/>
      <c r="AG368" s="259"/>
      <c r="AH368" s="259"/>
      <c r="AI368" s="259"/>
      <c r="AJ368" s="259"/>
      <c r="AK368" s="259"/>
      <c r="AL368" s="259"/>
    </row>
    <row r="369" spans="1:38" s="270" customFormat="1" ht="24.95" customHeight="1" x14ac:dyDescent="0.3">
      <c r="A369" s="259"/>
      <c r="B369" s="259"/>
      <c r="C369" s="259"/>
      <c r="D369" s="259"/>
      <c r="E369" s="259"/>
      <c r="F369" s="259"/>
      <c r="G369" s="274"/>
      <c r="H369" s="96"/>
      <c r="K369" s="272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  <c r="X369" s="271"/>
      <c r="Z369" s="269"/>
      <c r="AA369" s="259"/>
      <c r="AB369" s="259"/>
      <c r="AC369" s="259"/>
      <c r="AD369" s="259"/>
      <c r="AE369" s="259"/>
      <c r="AF369" s="259"/>
      <c r="AG369" s="259"/>
      <c r="AH369" s="259"/>
      <c r="AI369" s="259"/>
      <c r="AJ369" s="259"/>
      <c r="AK369" s="259"/>
      <c r="AL369" s="259"/>
    </row>
    <row r="370" spans="1:38" s="270" customFormat="1" ht="24.95" customHeight="1" x14ac:dyDescent="0.3">
      <c r="A370" s="259"/>
      <c r="B370" s="259"/>
      <c r="C370" s="259"/>
      <c r="D370" s="259"/>
      <c r="E370" s="259"/>
      <c r="F370" s="259"/>
      <c r="G370" s="274"/>
      <c r="H370" s="96"/>
      <c r="K370" s="272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  <c r="X370" s="271"/>
      <c r="Z370" s="269"/>
      <c r="AA370" s="259"/>
      <c r="AB370" s="259"/>
      <c r="AC370" s="259"/>
      <c r="AD370" s="259"/>
      <c r="AE370" s="259"/>
      <c r="AF370" s="259"/>
      <c r="AG370" s="259"/>
      <c r="AH370" s="259"/>
      <c r="AI370" s="259"/>
      <c r="AJ370" s="259"/>
      <c r="AK370" s="259"/>
      <c r="AL370" s="259"/>
    </row>
    <row r="371" spans="1:38" s="270" customFormat="1" ht="24.95" customHeight="1" x14ac:dyDescent="0.3">
      <c r="A371" s="259"/>
      <c r="B371" s="259"/>
      <c r="C371" s="259"/>
      <c r="D371" s="259"/>
      <c r="E371" s="259"/>
      <c r="F371" s="259"/>
      <c r="G371" s="274"/>
      <c r="H371" s="96"/>
      <c r="K371" s="272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  <c r="X371" s="271"/>
      <c r="Z371" s="269"/>
      <c r="AA371" s="259"/>
      <c r="AB371" s="259"/>
      <c r="AC371" s="259"/>
      <c r="AD371" s="259"/>
      <c r="AE371" s="259"/>
      <c r="AF371" s="259"/>
      <c r="AG371" s="259"/>
      <c r="AH371" s="259"/>
      <c r="AI371" s="259"/>
      <c r="AJ371" s="259"/>
      <c r="AK371" s="259"/>
      <c r="AL371" s="259"/>
    </row>
    <row r="372" spans="1:38" s="270" customFormat="1" ht="24.95" customHeight="1" x14ac:dyDescent="0.3">
      <c r="A372" s="259"/>
      <c r="B372" s="259"/>
      <c r="C372" s="259"/>
      <c r="D372" s="259"/>
      <c r="E372" s="259"/>
      <c r="F372" s="259"/>
      <c r="G372" s="274"/>
      <c r="H372" s="96"/>
      <c r="K372" s="272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  <c r="X372" s="271"/>
      <c r="Z372" s="269"/>
      <c r="AA372" s="259"/>
      <c r="AB372" s="259"/>
      <c r="AC372" s="259"/>
      <c r="AD372" s="259"/>
      <c r="AE372" s="259"/>
      <c r="AF372" s="259"/>
      <c r="AG372" s="259"/>
      <c r="AH372" s="259"/>
      <c r="AI372" s="259"/>
      <c r="AJ372" s="259"/>
      <c r="AK372" s="259"/>
      <c r="AL372" s="259"/>
    </row>
    <row r="373" spans="1:38" s="270" customFormat="1" ht="24.95" customHeight="1" x14ac:dyDescent="0.3">
      <c r="A373" s="259"/>
      <c r="B373" s="259"/>
      <c r="C373" s="259"/>
      <c r="D373" s="259"/>
      <c r="E373" s="259"/>
      <c r="F373" s="259"/>
      <c r="G373" s="274"/>
      <c r="H373" s="96"/>
      <c r="K373" s="272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  <c r="X373" s="271"/>
      <c r="Z373" s="269"/>
      <c r="AA373" s="259"/>
      <c r="AB373" s="259"/>
      <c r="AC373" s="259"/>
      <c r="AD373" s="259"/>
      <c r="AE373" s="259"/>
      <c r="AF373" s="259"/>
      <c r="AG373" s="259"/>
      <c r="AH373" s="259"/>
      <c r="AI373" s="259"/>
      <c r="AJ373" s="259"/>
      <c r="AK373" s="259"/>
      <c r="AL373" s="259"/>
    </row>
    <row r="374" spans="1:38" s="270" customFormat="1" ht="24.95" customHeight="1" x14ac:dyDescent="0.3">
      <c r="A374" s="259"/>
      <c r="B374" s="259"/>
      <c r="C374" s="259"/>
      <c r="D374" s="259"/>
      <c r="E374" s="259"/>
      <c r="F374" s="259"/>
      <c r="G374" s="274"/>
      <c r="H374" s="96"/>
      <c r="K374" s="272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  <c r="X374" s="271"/>
      <c r="Z374" s="269"/>
      <c r="AA374" s="259"/>
      <c r="AB374" s="259"/>
      <c r="AC374" s="259"/>
      <c r="AD374" s="259"/>
      <c r="AE374" s="259"/>
      <c r="AF374" s="259"/>
      <c r="AG374" s="259"/>
      <c r="AH374" s="259"/>
      <c r="AI374" s="259"/>
      <c r="AJ374" s="259"/>
      <c r="AK374" s="259"/>
      <c r="AL374" s="259"/>
    </row>
    <row r="375" spans="1:38" s="270" customFormat="1" ht="24.95" customHeight="1" x14ac:dyDescent="0.3">
      <c r="A375" s="259"/>
      <c r="B375" s="259"/>
      <c r="C375" s="259"/>
      <c r="D375" s="259"/>
      <c r="E375" s="259"/>
      <c r="F375" s="259"/>
      <c r="G375" s="274"/>
      <c r="H375" s="96"/>
      <c r="K375" s="272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  <c r="X375" s="271"/>
      <c r="Z375" s="269"/>
      <c r="AA375" s="259"/>
      <c r="AB375" s="259"/>
      <c r="AC375" s="259"/>
      <c r="AD375" s="259"/>
      <c r="AE375" s="259"/>
      <c r="AF375" s="259"/>
      <c r="AG375" s="259"/>
      <c r="AH375" s="259"/>
      <c r="AI375" s="259"/>
      <c r="AJ375" s="259"/>
      <c r="AK375" s="259"/>
      <c r="AL375" s="259"/>
    </row>
    <row r="376" spans="1:38" s="270" customFormat="1" ht="24.95" customHeight="1" x14ac:dyDescent="0.3">
      <c r="A376" s="259"/>
      <c r="B376" s="259"/>
      <c r="C376" s="259"/>
      <c r="D376" s="259"/>
      <c r="E376" s="259"/>
      <c r="F376" s="259"/>
      <c r="G376" s="274"/>
      <c r="H376" s="96"/>
      <c r="K376" s="272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  <c r="X376" s="271"/>
      <c r="Z376" s="269"/>
      <c r="AA376" s="259"/>
      <c r="AB376" s="259"/>
      <c r="AC376" s="259"/>
      <c r="AD376" s="259"/>
      <c r="AE376" s="259"/>
      <c r="AF376" s="259"/>
      <c r="AG376" s="259"/>
      <c r="AH376" s="259"/>
      <c r="AI376" s="259"/>
      <c r="AJ376" s="259"/>
      <c r="AK376" s="259"/>
      <c r="AL376" s="259"/>
    </row>
    <row r="377" spans="1:38" s="270" customFormat="1" ht="24.95" customHeight="1" x14ac:dyDescent="0.3">
      <c r="A377" s="259"/>
      <c r="B377" s="259"/>
      <c r="C377" s="259"/>
      <c r="D377" s="259"/>
      <c r="E377" s="259"/>
      <c r="F377" s="259"/>
      <c r="G377" s="274"/>
      <c r="H377" s="96"/>
      <c r="K377" s="272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  <c r="X377" s="271"/>
      <c r="Z377" s="269"/>
      <c r="AA377" s="259"/>
      <c r="AB377" s="259"/>
      <c r="AC377" s="259"/>
      <c r="AD377" s="259"/>
      <c r="AE377" s="259"/>
      <c r="AF377" s="259"/>
      <c r="AG377" s="259"/>
      <c r="AH377" s="259"/>
      <c r="AI377" s="259"/>
      <c r="AJ377" s="259"/>
      <c r="AK377" s="259"/>
      <c r="AL377" s="259"/>
    </row>
    <row r="378" spans="1:38" s="270" customFormat="1" ht="24.95" customHeight="1" x14ac:dyDescent="0.3">
      <c r="A378" s="259"/>
      <c r="B378" s="259"/>
      <c r="C378" s="259"/>
      <c r="D378" s="259"/>
      <c r="E378" s="259"/>
      <c r="F378" s="259"/>
      <c r="G378" s="274"/>
      <c r="H378" s="96"/>
      <c r="K378" s="272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  <c r="X378" s="271"/>
      <c r="Z378" s="269"/>
      <c r="AA378" s="259"/>
      <c r="AB378" s="259"/>
      <c r="AC378" s="259"/>
      <c r="AD378" s="259"/>
      <c r="AE378" s="259"/>
      <c r="AF378" s="259"/>
      <c r="AG378" s="259"/>
      <c r="AH378" s="259"/>
      <c r="AI378" s="259"/>
      <c r="AJ378" s="259"/>
      <c r="AK378" s="259"/>
      <c r="AL378" s="259"/>
    </row>
    <row r="379" spans="1:38" s="270" customFormat="1" ht="24.95" customHeight="1" x14ac:dyDescent="0.3">
      <c r="A379" s="259"/>
      <c r="B379" s="259"/>
      <c r="C379" s="259"/>
      <c r="D379" s="259"/>
      <c r="E379" s="259"/>
      <c r="F379" s="259"/>
      <c r="G379" s="274"/>
      <c r="H379" s="96"/>
      <c r="K379" s="272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  <c r="X379" s="271"/>
      <c r="Z379" s="269"/>
      <c r="AA379" s="259"/>
      <c r="AB379" s="259"/>
      <c r="AC379" s="259"/>
      <c r="AD379" s="259"/>
      <c r="AE379" s="259"/>
      <c r="AF379" s="259"/>
      <c r="AG379" s="259"/>
      <c r="AH379" s="259"/>
      <c r="AI379" s="259"/>
      <c r="AJ379" s="259"/>
      <c r="AK379" s="259"/>
      <c r="AL379" s="259"/>
    </row>
    <row r="380" spans="1:38" s="270" customFormat="1" ht="24.95" customHeight="1" x14ac:dyDescent="0.3">
      <c r="A380" s="259"/>
      <c r="B380" s="259"/>
      <c r="C380" s="259"/>
      <c r="D380" s="259"/>
      <c r="E380" s="259"/>
      <c r="F380" s="259"/>
      <c r="G380" s="274"/>
      <c r="H380" s="96"/>
      <c r="K380" s="272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  <c r="X380" s="271"/>
      <c r="Z380" s="269"/>
      <c r="AA380" s="259"/>
      <c r="AB380" s="259"/>
      <c r="AC380" s="259"/>
      <c r="AD380" s="259"/>
      <c r="AE380" s="259"/>
      <c r="AF380" s="259"/>
      <c r="AG380" s="259"/>
      <c r="AH380" s="259"/>
      <c r="AI380" s="259"/>
      <c r="AJ380" s="259"/>
      <c r="AK380" s="259"/>
      <c r="AL380" s="259"/>
    </row>
    <row r="381" spans="1:38" s="270" customFormat="1" ht="24.95" customHeight="1" x14ac:dyDescent="0.3">
      <c r="A381" s="259"/>
      <c r="B381" s="259"/>
      <c r="C381" s="259"/>
      <c r="D381" s="259"/>
      <c r="E381" s="259"/>
      <c r="F381" s="259"/>
      <c r="G381" s="274"/>
      <c r="H381" s="96"/>
      <c r="K381" s="272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  <c r="X381" s="271"/>
      <c r="Z381" s="269"/>
      <c r="AA381" s="259"/>
      <c r="AB381" s="259"/>
      <c r="AC381" s="259"/>
      <c r="AD381" s="259"/>
      <c r="AE381" s="259"/>
      <c r="AF381" s="259"/>
      <c r="AG381" s="259"/>
      <c r="AH381" s="259"/>
      <c r="AI381" s="259"/>
      <c r="AJ381" s="259"/>
      <c r="AK381" s="259"/>
      <c r="AL381" s="259"/>
    </row>
    <row r="382" spans="1:38" s="270" customFormat="1" ht="24.95" customHeight="1" x14ac:dyDescent="0.3">
      <c r="A382" s="259"/>
      <c r="B382" s="259"/>
      <c r="C382" s="259"/>
      <c r="D382" s="259"/>
      <c r="E382" s="259"/>
      <c r="F382" s="259"/>
      <c r="G382" s="274"/>
      <c r="H382" s="96"/>
      <c r="K382" s="272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  <c r="X382" s="271"/>
      <c r="Z382" s="269"/>
      <c r="AA382" s="259"/>
      <c r="AB382" s="259"/>
      <c r="AC382" s="259"/>
      <c r="AD382" s="259"/>
      <c r="AE382" s="259"/>
      <c r="AF382" s="259"/>
      <c r="AG382" s="259"/>
      <c r="AH382" s="259"/>
      <c r="AI382" s="259"/>
      <c r="AJ382" s="259"/>
      <c r="AK382" s="259"/>
      <c r="AL382" s="259"/>
    </row>
    <row r="383" spans="1:38" s="270" customFormat="1" ht="24.95" customHeight="1" x14ac:dyDescent="0.3">
      <c r="A383" s="259"/>
      <c r="B383" s="259"/>
      <c r="C383" s="259"/>
      <c r="D383" s="259"/>
      <c r="E383" s="259"/>
      <c r="F383" s="259"/>
      <c r="G383" s="274"/>
      <c r="H383" s="96"/>
      <c r="K383" s="272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  <c r="X383" s="271"/>
      <c r="Z383" s="269"/>
      <c r="AA383" s="259"/>
      <c r="AB383" s="259"/>
      <c r="AC383" s="259"/>
      <c r="AD383" s="259"/>
      <c r="AE383" s="259"/>
      <c r="AF383" s="259"/>
      <c r="AG383" s="259"/>
      <c r="AH383" s="259"/>
      <c r="AI383" s="259"/>
      <c r="AJ383" s="259"/>
      <c r="AK383" s="259"/>
      <c r="AL383" s="259"/>
    </row>
    <row r="384" spans="1:38" s="270" customFormat="1" ht="24.95" customHeight="1" x14ac:dyDescent="0.3">
      <c r="A384" s="259"/>
      <c r="B384" s="259"/>
      <c r="C384" s="259"/>
      <c r="D384" s="259"/>
      <c r="E384" s="259"/>
      <c r="F384" s="259"/>
      <c r="G384" s="274"/>
      <c r="H384" s="96"/>
      <c r="K384" s="272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  <c r="X384" s="271"/>
      <c r="Z384" s="269"/>
      <c r="AA384" s="259"/>
      <c r="AB384" s="259"/>
      <c r="AC384" s="259"/>
      <c r="AD384" s="259"/>
      <c r="AE384" s="259"/>
      <c r="AF384" s="259"/>
      <c r="AG384" s="259"/>
      <c r="AH384" s="259"/>
      <c r="AI384" s="259"/>
      <c r="AJ384" s="259"/>
      <c r="AK384" s="259"/>
      <c r="AL384" s="259"/>
    </row>
    <row r="385" spans="1:38" s="270" customFormat="1" ht="24.95" customHeight="1" x14ac:dyDescent="0.3">
      <c r="A385" s="259"/>
      <c r="B385" s="259"/>
      <c r="C385" s="259"/>
      <c r="D385" s="259"/>
      <c r="E385" s="259"/>
      <c r="F385" s="259"/>
      <c r="G385" s="274"/>
      <c r="H385" s="96"/>
      <c r="K385" s="272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  <c r="X385" s="271"/>
      <c r="Z385" s="269"/>
      <c r="AA385" s="259"/>
      <c r="AB385" s="259"/>
      <c r="AC385" s="259"/>
      <c r="AD385" s="259"/>
      <c r="AE385" s="259"/>
      <c r="AF385" s="259"/>
      <c r="AG385" s="259"/>
      <c r="AH385" s="259"/>
      <c r="AI385" s="259"/>
      <c r="AJ385" s="259"/>
      <c r="AK385" s="259"/>
      <c r="AL385" s="259"/>
    </row>
    <row r="386" spans="1:38" s="270" customFormat="1" ht="24.95" customHeight="1" x14ac:dyDescent="0.3">
      <c r="A386" s="259"/>
      <c r="B386" s="259"/>
      <c r="C386" s="259"/>
      <c r="D386" s="259"/>
      <c r="E386" s="259"/>
      <c r="F386" s="259"/>
      <c r="G386" s="274"/>
      <c r="H386" s="96"/>
      <c r="K386" s="272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  <c r="X386" s="271"/>
      <c r="Z386" s="269"/>
      <c r="AA386" s="259"/>
      <c r="AB386" s="259"/>
      <c r="AC386" s="259"/>
      <c r="AD386" s="259"/>
      <c r="AE386" s="259"/>
      <c r="AF386" s="259"/>
      <c r="AG386" s="259"/>
      <c r="AH386" s="259"/>
      <c r="AI386" s="259"/>
      <c r="AJ386" s="259"/>
      <c r="AK386" s="259"/>
      <c r="AL386" s="259"/>
    </row>
    <row r="387" spans="1:38" s="270" customFormat="1" ht="24.95" customHeight="1" x14ac:dyDescent="0.3">
      <c r="A387" s="259"/>
      <c r="B387" s="259"/>
      <c r="C387" s="259"/>
      <c r="D387" s="259"/>
      <c r="E387" s="259"/>
      <c r="F387" s="259"/>
      <c r="G387" s="274"/>
      <c r="H387" s="96"/>
      <c r="K387" s="272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  <c r="X387" s="271"/>
      <c r="Z387" s="269"/>
      <c r="AA387" s="259"/>
      <c r="AB387" s="259"/>
      <c r="AC387" s="259"/>
      <c r="AD387" s="259"/>
      <c r="AE387" s="259"/>
      <c r="AF387" s="259"/>
      <c r="AG387" s="259"/>
      <c r="AH387" s="259"/>
      <c r="AI387" s="259"/>
      <c r="AJ387" s="259"/>
      <c r="AK387" s="259"/>
      <c r="AL387" s="259"/>
    </row>
    <row r="388" spans="1:38" s="270" customFormat="1" ht="24.95" customHeight="1" x14ac:dyDescent="0.3">
      <c r="A388" s="259"/>
      <c r="B388" s="259"/>
      <c r="C388" s="259"/>
      <c r="D388" s="259"/>
      <c r="E388" s="259"/>
      <c r="F388" s="259"/>
      <c r="G388" s="274"/>
      <c r="H388" s="96"/>
      <c r="K388" s="272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  <c r="X388" s="271"/>
      <c r="Z388" s="269"/>
      <c r="AA388" s="259"/>
      <c r="AB388" s="259"/>
      <c r="AC388" s="259"/>
      <c r="AD388" s="259"/>
      <c r="AE388" s="259"/>
      <c r="AF388" s="259"/>
      <c r="AG388" s="259"/>
      <c r="AH388" s="259"/>
      <c r="AI388" s="259"/>
      <c r="AJ388" s="259"/>
      <c r="AK388" s="259"/>
      <c r="AL388" s="259"/>
    </row>
    <row r="389" spans="1:38" s="270" customFormat="1" ht="24.95" customHeight="1" x14ac:dyDescent="0.3">
      <c r="A389" s="259"/>
      <c r="B389" s="259"/>
      <c r="C389" s="259"/>
      <c r="D389" s="259"/>
      <c r="E389" s="259"/>
      <c r="F389" s="259"/>
      <c r="G389" s="274"/>
      <c r="H389" s="96"/>
      <c r="K389" s="272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  <c r="X389" s="271"/>
      <c r="Z389" s="269"/>
      <c r="AA389" s="259"/>
      <c r="AB389" s="259"/>
      <c r="AC389" s="259"/>
      <c r="AD389" s="259"/>
      <c r="AE389" s="259"/>
      <c r="AF389" s="259"/>
      <c r="AG389" s="259"/>
      <c r="AH389" s="259"/>
      <c r="AI389" s="259"/>
      <c r="AJ389" s="259"/>
      <c r="AK389" s="259"/>
      <c r="AL389" s="259"/>
    </row>
    <row r="390" spans="1:38" s="270" customFormat="1" ht="24.95" customHeight="1" x14ac:dyDescent="0.3">
      <c r="A390" s="259"/>
      <c r="B390" s="259"/>
      <c r="C390" s="259"/>
      <c r="D390" s="259"/>
      <c r="E390" s="259"/>
      <c r="F390" s="259"/>
      <c r="G390" s="274"/>
      <c r="H390" s="96"/>
      <c r="K390" s="272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  <c r="X390" s="271"/>
      <c r="Z390" s="269"/>
      <c r="AA390" s="259"/>
      <c r="AB390" s="259"/>
      <c r="AC390" s="259"/>
      <c r="AD390" s="259"/>
      <c r="AE390" s="259"/>
      <c r="AF390" s="259"/>
      <c r="AG390" s="259"/>
      <c r="AH390" s="259"/>
      <c r="AI390" s="259"/>
      <c r="AJ390" s="259"/>
      <c r="AK390" s="259"/>
      <c r="AL390" s="259"/>
    </row>
    <row r="391" spans="1:38" s="270" customFormat="1" ht="24.95" customHeight="1" x14ac:dyDescent="0.3">
      <c r="A391" s="259"/>
      <c r="B391" s="259"/>
      <c r="C391" s="259"/>
      <c r="D391" s="259"/>
      <c r="E391" s="259"/>
      <c r="F391" s="259"/>
      <c r="G391" s="274"/>
      <c r="H391" s="96"/>
      <c r="K391" s="272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  <c r="X391" s="271"/>
      <c r="Z391" s="269"/>
      <c r="AA391" s="259"/>
      <c r="AB391" s="259"/>
      <c r="AC391" s="259"/>
      <c r="AD391" s="259"/>
      <c r="AE391" s="259"/>
      <c r="AF391" s="259"/>
      <c r="AG391" s="259"/>
      <c r="AH391" s="259"/>
      <c r="AI391" s="259"/>
      <c r="AJ391" s="259"/>
      <c r="AK391" s="259"/>
      <c r="AL391" s="259"/>
    </row>
    <row r="392" spans="1:38" s="270" customFormat="1" ht="24.95" customHeight="1" x14ac:dyDescent="0.3">
      <c r="A392" s="259"/>
      <c r="B392" s="259"/>
      <c r="C392" s="259"/>
      <c r="D392" s="259"/>
      <c r="E392" s="259"/>
      <c r="F392" s="259"/>
      <c r="G392" s="274"/>
      <c r="H392" s="96"/>
      <c r="K392" s="272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  <c r="X392" s="271"/>
      <c r="Z392" s="269"/>
      <c r="AA392" s="259"/>
      <c r="AB392" s="259"/>
      <c r="AC392" s="259"/>
      <c r="AD392" s="259"/>
      <c r="AE392" s="259"/>
      <c r="AF392" s="259"/>
      <c r="AG392" s="259"/>
      <c r="AH392" s="259"/>
      <c r="AI392" s="259"/>
      <c r="AJ392" s="259"/>
      <c r="AK392" s="259"/>
      <c r="AL392" s="259"/>
    </row>
    <row r="393" spans="1:38" s="270" customFormat="1" ht="24.95" customHeight="1" x14ac:dyDescent="0.3">
      <c r="A393" s="259"/>
      <c r="B393" s="259"/>
      <c r="C393" s="259"/>
      <c r="D393" s="259"/>
      <c r="E393" s="259"/>
      <c r="F393" s="259"/>
      <c r="G393" s="274"/>
      <c r="H393" s="96"/>
      <c r="K393" s="272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  <c r="X393" s="271"/>
      <c r="Z393" s="269"/>
      <c r="AA393" s="259"/>
      <c r="AB393" s="259"/>
      <c r="AC393" s="259"/>
      <c r="AD393" s="259"/>
      <c r="AE393" s="259"/>
      <c r="AF393" s="259"/>
      <c r="AG393" s="259"/>
      <c r="AH393" s="259"/>
      <c r="AI393" s="259"/>
      <c r="AJ393" s="259"/>
      <c r="AK393" s="259"/>
      <c r="AL393" s="259"/>
    </row>
    <row r="394" spans="1:38" s="270" customFormat="1" ht="24.95" customHeight="1" x14ac:dyDescent="0.3">
      <c r="A394" s="259"/>
      <c r="B394" s="259"/>
      <c r="C394" s="259"/>
      <c r="D394" s="259"/>
      <c r="E394" s="259"/>
      <c r="F394" s="259"/>
      <c r="G394" s="274"/>
      <c r="H394" s="96"/>
      <c r="K394" s="272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  <c r="X394" s="271"/>
      <c r="Z394" s="269"/>
      <c r="AA394" s="259"/>
      <c r="AB394" s="259"/>
      <c r="AC394" s="259"/>
      <c r="AD394" s="259"/>
      <c r="AE394" s="259"/>
      <c r="AF394" s="259"/>
      <c r="AG394" s="259"/>
      <c r="AH394" s="259"/>
      <c r="AI394" s="259"/>
      <c r="AJ394" s="259"/>
      <c r="AK394" s="259"/>
      <c r="AL394" s="259"/>
    </row>
    <row r="395" spans="1:38" s="270" customFormat="1" ht="24.95" customHeight="1" x14ac:dyDescent="0.3">
      <c r="A395" s="259"/>
      <c r="B395" s="259"/>
      <c r="C395" s="259"/>
      <c r="D395" s="259"/>
      <c r="E395" s="259"/>
      <c r="F395" s="259"/>
      <c r="G395" s="274"/>
      <c r="H395" s="96"/>
      <c r="K395" s="272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  <c r="X395" s="271"/>
      <c r="Z395" s="269"/>
      <c r="AA395" s="259"/>
      <c r="AB395" s="259"/>
      <c r="AC395" s="259"/>
      <c r="AD395" s="259"/>
      <c r="AE395" s="259"/>
      <c r="AF395" s="259"/>
      <c r="AG395" s="259"/>
      <c r="AH395" s="259"/>
      <c r="AI395" s="259"/>
      <c r="AJ395" s="259"/>
      <c r="AK395" s="259"/>
      <c r="AL395" s="259"/>
    </row>
    <row r="396" spans="1:38" s="270" customFormat="1" ht="24.95" customHeight="1" x14ac:dyDescent="0.3">
      <c r="A396" s="259"/>
      <c r="B396" s="259"/>
      <c r="C396" s="259"/>
      <c r="D396" s="259"/>
      <c r="E396" s="259"/>
      <c r="F396" s="259"/>
      <c r="G396" s="274"/>
      <c r="H396" s="96"/>
      <c r="K396" s="272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  <c r="X396" s="271"/>
      <c r="Z396" s="269"/>
      <c r="AA396" s="259"/>
      <c r="AB396" s="259"/>
      <c r="AC396" s="259"/>
      <c r="AD396" s="259"/>
      <c r="AE396" s="259"/>
      <c r="AF396" s="259"/>
      <c r="AG396" s="259"/>
      <c r="AH396" s="259"/>
      <c r="AI396" s="259"/>
      <c r="AJ396" s="259"/>
      <c r="AK396" s="259"/>
      <c r="AL396" s="259"/>
    </row>
    <row r="397" spans="1:38" s="270" customFormat="1" ht="24.95" customHeight="1" x14ac:dyDescent="0.3">
      <c r="A397" s="259"/>
      <c r="B397" s="259"/>
      <c r="C397" s="259"/>
      <c r="D397" s="259"/>
      <c r="E397" s="259"/>
      <c r="F397" s="259"/>
      <c r="G397" s="274"/>
      <c r="H397" s="96"/>
      <c r="K397" s="272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  <c r="X397" s="271"/>
      <c r="Z397" s="269"/>
      <c r="AA397" s="259"/>
      <c r="AB397" s="259"/>
      <c r="AC397" s="259"/>
      <c r="AD397" s="259"/>
      <c r="AE397" s="259"/>
      <c r="AF397" s="259"/>
      <c r="AG397" s="259"/>
      <c r="AH397" s="259"/>
      <c r="AI397" s="259"/>
      <c r="AJ397" s="259"/>
      <c r="AK397" s="259"/>
      <c r="AL397" s="259"/>
    </row>
    <row r="398" spans="1:38" s="270" customFormat="1" ht="24.95" customHeight="1" x14ac:dyDescent="0.3">
      <c r="A398" s="259"/>
      <c r="B398" s="259"/>
      <c r="C398" s="259"/>
      <c r="D398" s="259"/>
      <c r="E398" s="259"/>
      <c r="F398" s="259"/>
      <c r="G398" s="274"/>
      <c r="H398" s="96"/>
      <c r="K398" s="272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  <c r="X398" s="271"/>
      <c r="Z398" s="269"/>
      <c r="AA398" s="259"/>
      <c r="AB398" s="259"/>
      <c r="AC398" s="259"/>
      <c r="AD398" s="259"/>
      <c r="AE398" s="259"/>
      <c r="AF398" s="259"/>
      <c r="AG398" s="259"/>
      <c r="AH398" s="259"/>
      <c r="AI398" s="259"/>
      <c r="AJ398" s="259"/>
      <c r="AK398" s="259"/>
      <c r="AL398" s="259"/>
    </row>
    <row r="399" spans="1:38" s="270" customFormat="1" ht="24.95" customHeight="1" x14ac:dyDescent="0.3">
      <c r="A399" s="259"/>
      <c r="B399" s="259"/>
      <c r="C399" s="259"/>
      <c r="D399" s="259"/>
      <c r="E399" s="259"/>
      <c r="F399" s="259"/>
      <c r="G399" s="274"/>
      <c r="H399" s="96"/>
      <c r="K399" s="272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  <c r="X399" s="271"/>
      <c r="Z399" s="269"/>
      <c r="AA399" s="259"/>
      <c r="AB399" s="259"/>
      <c r="AC399" s="259"/>
      <c r="AD399" s="259"/>
      <c r="AE399" s="259"/>
      <c r="AF399" s="259"/>
      <c r="AG399" s="259"/>
      <c r="AH399" s="259"/>
      <c r="AI399" s="259"/>
      <c r="AJ399" s="259"/>
      <c r="AK399" s="259"/>
      <c r="AL399" s="259"/>
    </row>
    <row r="400" spans="1:38" s="270" customFormat="1" ht="24.95" customHeight="1" x14ac:dyDescent="0.3">
      <c r="A400" s="259"/>
      <c r="B400" s="259"/>
      <c r="C400" s="259"/>
      <c r="D400" s="259"/>
      <c r="E400" s="259"/>
      <c r="F400" s="259"/>
      <c r="G400" s="274"/>
      <c r="H400" s="96"/>
      <c r="K400" s="272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  <c r="X400" s="271"/>
      <c r="Z400" s="269"/>
      <c r="AA400" s="259"/>
      <c r="AB400" s="259"/>
      <c r="AC400" s="259"/>
      <c r="AD400" s="259"/>
      <c r="AE400" s="259"/>
      <c r="AF400" s="259"/>
      <c r="AG400" s="259"/>
      <c r="AH400" s="259"/>
      <c r="AI400" s="259"/>
      <c r="AJ400" s="259"/>
      <c r="AK400" s="259"/>
      <c r="AL400" s="259"/>
    </row>
    <row r="401" spans="1:38" s="270" customFormat="1" ht="24.95" customHeight="1" x14ac:dyDescent="0.3">
      <c r="A401" s="259"/>
      <c r="B401" s="259"/>
      <c r="C401" s="259"/>
      <c r="D401" s="259"/>
      <c r="E401" s="259"/>
      <c r="F401" s="259"/>
      <c r="G401" s="274"/>
      <c r="H401" s="96"/>
      <c r="K401" s="272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  <c r="X401" s="271"/>
      <c r="Z401" s="269"/>
      <c r="AA401" s="259"/>
      <c r="AB401" s="259"/>
      <c r="AC401" s="259"/>
      <c r="AD401" s="259"/>
      <c r="AE401" s="259"/>
      <c r="AF401" s="259"/>
      <c r="AG401" s="259"/>
      <c r="AH401" s="259"/>
      <c r="AI401" s="259"/>
      <c r="AJ401" s="259"/>
      <c r="AK401" s="259"/>
      <c r="AL401" s="259"/>
    </row>
    <row r="402" spans="1:38" s="270" customFormat="1" ht="24.95" customHeight="1" x14ac:dyDescent="0.3">
      <c r="A402" s="259"/>
      <c r="B402" s="259"/>
      <c r="C402" s="259"/>
      <c r="D402" s="259"/>
      <c r="E402" s="259"/>
      <c r="F402" s="259"/>
      <c r="G402" s="274"/>
      <c r="H402" s="96"/>
      <c r="K402" s="272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  <c r="X402" s="271"/>
      <c r="Z402" s="269"/>
      <c r="AA402" s="259"/>
      <c r="AB402" s="259"/>
      <c r="AC402" s="259"/>
      <c r="AD402" s="259"/>
      <c r="AE402" s="259"/>
      <c r="AF402" s="259"/>
      <c r="AG402" s="259"/>
      <c r="AH402" s="259"/>
      <c r="AI402" s="259"/>
      <c r="AJ402" s="259"/>
      <c r="AK402" s="259"/>
      <c r="AL402" s="259"/>
    </row>
    <row r="403" spans="1:38" s="270" customFormat="1" ht="24.95" customHeight="1" x14ac:dyDescent="0.3">
      <c r="A403" s="259"/>
      <c r="B403" s="259"/>
      <c r="C403" s="259"/>
      <c r="D403" s="259"/>
      <c r="E403" s="259"/>
      <c r="F403" s="259"/>
      <c r="G403" s="274"/>
      <c r="H403" s="96"/>
      <c r="K403" s="272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  <c r="X403" s="271"/>
      <c r="Z403" s="269"/>
      <c r="AA403" s="259"/>
      <c r="AB403" s="259"/>
      <c r="AC403" s="259"/>
      <c r="AD403" s="259"/>
      <c r="AE403" s="259"/>
      <c r="AF403" s="259"/>
      <c r="AG403" s="259"/>
      <c r="AH403" s="259"/>
      <c r="AI403" s="259"/>
      <c r="AJ403" s="259"/>
      <c r="AK403" s="259"/>
      <c r="AL403" s="259"/>
    </row>
    <row r="404" spans="1:38" s="270" customFormat="1" ht="24.95" customHeight="1" x14ac:dyDescent="0.3">
      <c r="A404" s="259"/>
      <c r="B404" s="259"/>
      <c r="C404" s="259"/>
      <c r="D404" s="259"/>
      <c r="E404" s="259"/>
      <c r="F404" s="259"/>
      <c r="G404" s="274"/>
      <c r="H404" s="96"/>
      <c r="K404" s="272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  <c r="X404" s="271"/>
      <c r="Z404" s="269"/>
      <c r="AA404" s="259"/>
      <c r="AB404" s="259"/>
      <c r="AC404" s="259"/>
      <c r="AD404" s="259"/>
      <c r="AE404" s="259"/>
      <c r="AF404" s="259"/>
      <c r="AG404" s="259"/>
      <c r="AH404" s="259"/>
      <c r="AI404" s="259"/>
      <c r="AJ404" s="259"/>
      <c r="AK404" s="259"/>
      <c r="AL404" s="259"/>
    </row>
    <row r="405" spans="1:38" s="270" customFormat="1" ht="24.95" customHeight="1" x14ac:dyDescent="0.3">
      <c r="A405" s="259"/>
      <c r="B405" s="259"/>
      <c r="C405" s="259"/>
      <c r="D405" s="259"/>
      <c r="E405" s="259"/>
      <c r="F405" s="259"/>
      <c r="G405" s="274"/>
      <c r="H405" s="96"/>
      <c r="K405" s="272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  <c r="X405" s="271"/>
      <c r="Z405" s="269"/>
      <c r="AA405" s="259"/>
      <c r="AB405" s="259"/>
      <c r="AC405" s="259"/>
      <c r="AD405" s="259"/>
      <c r="AE405" s="259"/>
      <c r="AF405" s="259"/>
      <c r="AG405" s="259"/>
      <c r="AH405" s="259"/>
      <c r="AI405" s="259"/>
      <c r="AJ405" s="259"/>
      <c r="AK405" s="259"/>
      <c r="AL405" s="259"/>
    </row>
    <row r="406" spans="1:38" s="270" customFormat="1" ht="24.95" customHeight="1" x14ac:dyDescent="0.3">
      <c r="A406" s="259"/>
      <c r="B406" s="259"/>
      <c r="C406" s="259"/>
      <c r="D406" s="259"/>
      <c r="E406" s="259"/>
      <c r="F406" s="259"/>
      <c r="G406" s="274"/>
      <c r="H406" s="96"/>
      <c r="K406" s="272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  <c r="X406" s="271"/>
      <c r="Z406" s="269"/>
      <c r="AA406" s="259"/>
      <c r="AB406" s="259"/>
      <c r="AC406" s="259"/>
      <c r="AD406" s="259"/>
      <c r="AE406" s="259"/>
      <c r="AF406" s="259"/>
      <c r="AG406" s="259"/>
      <c r="AH406" s="259"/>
      <c r="AI406" s="259"/>
      <c r="AJ406" s="259"/>
      <c r="AK406" s="259"/>
      <c r="AL406" s="259"/>
    </row>
    <row r="407" spans="1:38" s="270" customFormat="1" ht="24.95" customHeight="1" x14ac:dyDescent="0.3">
      <c r="A407" s="259"/>
      <c r="B407" s="259"/>
      <c r="C407" s="259"/>
      <c r="D407" s="259"/>
      <c r="E407" s="259"/>
      <c r="F407" s="259"/>
      <c r="G407" s="274"/>
      <c r="H407" s="96"/>
      <c r="K407" s="272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  <c r="X407" s="271"/>
      <c r="Z407" s="269"/>
      <c r="AA407" s="259"/>
      <c r="AB407" s="259"/>
      <c r="AC407" s="259"/>
      <c r="AD407" s="259"/>
      <c r="AE407" s="259"/>
      <c r="AF407" s="259"/>
      <c r="AG407" s="259"/>
      <c r="AH407" s="259"/>
      <c r="AI407" s="259"/>
      <c r="AJ407" s="259"/>
      <c r="AK407" s="259"/>
      <c r="AL407" s="259"/>
    </row>
    <row r="408" spans="1:38" s="270" customFormat="1" ht="24.95" customHeight="1" x14ac:dyDescent="0.3">
      <c r="A408" s="259"/>
      <c r="B408" s="259"/>
      <c r="C408" s="259"/>
      <c r="D408" s="259"/>
      <c r="E408" s="259"/>
      <c r="F408" s="259"/>
      <c r="G408" s="274"/>
      <c r="H408" s="96"/>
      <c r="K408" s="272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  <c r="X408" s="271"/>
      <c r="Z408" s="269"/>
      <c r="AA408" s="259"/>
      <c r="AB408" s="259"/>
      <c r="AC408" s="259"/>
      <c r="AD408" s="259"/>
      <c r="AE408" s="259"/>
      <c r="AF408" s="259"/>
      <c r="AG408" s="259"/>
      <c r="AH408" s="259"/>
      <c r="AI408" s="259"/>
      <c r="AJ408" s="259"/>
      <c r="AK408" s="259"/>
      <c r="AL408" s="259"/>
    </row>
    <row r="409" spans="1:38" s="270" customFormat="1" ht="24.95" customHeight="1" x14ac:dyDescent="0.3">
      <c r="A409" s="259"/>
      <c r="B409" s="259"/>
      <c r="C409" s="259"/>
      <c r="D409" s="259"/>
      <c r="E409" s="259"/>
      <c r="F409" s="259"/>
      <c r="G409" s="274"/>
      <c r="H409" s="96"/>
      <c r="K409" s="272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  <c r="X409" s="271"/>
      <c r="Z409" s="269"/>
      <c r="AA409" s="259"/>
      <c r="AB409" s="259"/>
      <c r="AC409" s="259"/>
      <c r="AD409" s="259"/>
      <c r="AE409" s="259"/>
      <c r="AF409" s="259"/>
      <c r="AG409" s="259"/>
      <c r="AH409" s="259"/>
      <c r="AI409" s="259"/>
      <c r="AJ409" s="259"/>
      <c r="AK409" s="259"/>
      <c r="AL409" s="259"/>
    </row>
    <row r="410" spans="1:38" s="270" customFormat="1" ht="24.95" customHeight="1" x14ac:dyDescent="0.3">
      <c r="A410" s="259"/>
      <c r="B410" s="259"/>
      <c r="C410" s="259"/>
      <c r="D410" s="259"/>
      <c r="E410" s="259"/>
      <c r="F410" s="259"/>
      <c r="G410" s="274"/>
      <c r="H410" s="96"/>
      <c r="K410" s="272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  <c r="X410" s="271"/>
      <c r="Z410" s="269"/>
      <c r="AA410" s="259"/>
      <c r="AB410" s="259"/>
      <c r="AC410" s="259"/>
      <c r="AD410" s="259"/>
      <c r="AE410" s="259"/>
      <c r="AF410" s="259"/>
      <c r="AG410" s="259"/>
      <c r="AH410" s="259"/>
      <c r="AI410" s="259"/>
      <c r="AJ410" s="259"/>
      <c r="AK410" s="259"/>
      <c r="AL410" s="259"/>
    </row>
    <row r="411" spans="1:38" s="270" customFormat="1" ht="24.95" customHeight="1" x14ac:dyDescent="0.3">
      <c r="A411" s="259"/>
      <c r="B411" s="259"/>
      <c r="C411" s="259"/>
      <c r="D411" s="259"/>
      <c r="E411" s="259"/>
      <c r="F411" s="259"/>
      <c r="G411" s="274"/>
      <c r="H411" s="96"/>
      <c r="K411" s="272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  <c r="X411" s="271"/>
      <c r="Z411" s="269"/>
      <c r="AA411" s="259"/>
      <c r="AB411" s="259"/>
      <c r="AC411" s="259"/>
      <c r="AD411" s="259"/>
      <c r="AE411" s="259"/>
      <c r="AF411" s="259"/>
      <c r="AG411" s="259"/>
      <c r="AH411" s="259"/>
      <c r="AI411" s="259"/>
      <c r="AJ411" s="259"/>
      <c r="AK411" s="259"/>
      <c r="AL411" s="259"/>
    </row>
    <row r="412" spans="1:38" s="270" customFormat="1" ht="24.95" customHeight="1" x14ac:dyDescent="0.3">
      <c r="A412" s="259"/>
      <c r="B412" s="259"/>
      <c r="C412" s="259"/>
      <c r="D412" s="259"/>
      <c r="E412" s="259"/>
      <c r="F412" s="259"/>
      <c r="G412" s="274"/>
      <c r="H412" s="96"/>
      <c r="K412" s="272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  <c r="X412" s="271"/>
      <c r="Z412" s="269"/>
      <c r="AA412" s="259"/>
      <c r="AB412" s="259"/>
      <c r="AC412" s="259"/>
      <c r="AD412" s="259"/>
      <c r="AE412" s="259"/>
      <c r="AF412" s="259"/>
      <c r="AG412" s="259"/>
      <c r="AH412" s="259"/>
      <c r="AI412" s="259"/>
      <c r="AJ412" s="259"/>
      <c r="AK412" s="259"/>
      <c r="AL412" s="259"/>
    </row>
    <row r="413" spans="1:38" s="270" customFormat="1" ht="24.95" customHeight="1" x14ac:dyDescent="0.3">
      <c r="A413" s="259"/>
      <c r="B413" s="259"/>
      <c r="C413" s="259"/>
      <c r="D413" s="259"/>
      <c r="E413" s="259"/>
      <c r="F413" s="259"/>
      <c r="G413" s="274"/>
      <c r="H413" s="96"/>
      <c r="K413" s="272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  <c r="X413" s="271"/>
      <c r="Z413" s="269"/>
      <c r="AA413" s="259"/>
      <c r="AB413" s="259"/>
      <c r="AC413" s="259"/>
      <c r="AD413" s="259"/>
      <c r="AE413" s="259"/>
      <c r="AF413" s="259"/>
      <c r="AG413" s="259"/>
      <c r="AH413" s="259"/>
      <c r="AI413" s="259"/>
      <c r="AJ413" s="259"/>
      <c r="AK413" s="259"/>
      <c r="AL413" s="259"/>
    </row>
    <row r="414" spans="1:38" s="270" customFormat="1" ht="24.95" customHeight="1" x14ac:dyDescent="0.3">
      <c r="A414" s="259"/>
      <c r="B414" s="259"/>
      <c r="C414" s="259"/>
      <c r="D414" s="259"/>
      <c r="E414" s="259"/>
      <c r="F414" s="259"/>
      <c r="G414" s="274"/>
      <c r="H414" s="96"/>
      <c r="K414" s="272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  <c r="X414" s="271"/>
      <c r="Z414" s="269"/>
      <c r="AA414" s="259"/>
      <c r="AB414" s="259"/>
      <c r="AC414" s="259"/>
      <c r="AD414" s="259"/>
      <c r="AE414" s="259"/>
      <c r="AF414" s="259"/>
      <c r="AG414" s="259"/>
      <c r="AH414" s="259"/>
      <c r="AI414" s="259"/>
      <c r="AJ414" s="259"/>
      <c r="AK414" s="259"/>
      <c r="AL414" s="259"/>
    </row>
    <row r="415" spans="1:38" s="270" customFormat="1" ht="24.95" customHeight="1" x14ac:dyDescent="0.3">
      <c r="A415" s="259"/>
      <c r="B415" s="259"/>
      <c r="C415" s="259"/>
      <c r="D415" s="259"/>
      <c r="E415" s="259"/>
      <c r="F415" s="259"/>
      <c r="G415" s="274"/>
      <c r="H415" s="96"/>
      <c r="K415" s="272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  <c r="X415" s="271"/>
      <c r="Z415" s="269"/>
      <c r="AA415" s="259"/>
      <c r="AB415" s="259"/>
      <c r="AC415" s="259"/>
      <c r="AD415" s="259"/>
      <c r="AE415" s="259"/>
      <c r="AF415" s="259"/>
      <c r="AG415" s="259"/>
      <c r="AH415" s="259"/>
      <c r="AI415" s="259"/>
      <c r="AJ415" s="259"/>
      <c r="AK415" s="259"/>
      <c r="AL415" s="259"/>
    </row>
    <row r="416" spans="1:38" s="270" customFormat="1" ht="24.95" customHeight="1" x14ac:dyDescent="0.3">
      <c r="A416" s="259"/>
      <c r="B416" s="259"/>
      <c r="C416" s="259"/>
      <c r="D416" s="259"/>
      <c r="E416" s="259"/>
      <c r="F416" s="259"/>
      <c r="G416" s="274"/>
      <c r="H416" s="96"/>
      <c r="K416" s="272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  <c r="X416" s="271"/>
      <c r="Z416" s="269"/>
      <c r="AA416" s="259"/>
      <c r="AB416" s="259"/>
      <c r="AC416" s="259"/>
      <c r="AD416" s="259"/>
      <c r="AE416" s="259"/>
      <c r="AF416" s="259"/>
      <c r="AG416" s="259"/>
      <c r="AH416" s="259"/>
      <c r="AI416" s="259"/>
      <c r="AJ416" s="259"/>
      <c r="AK416" s="259"/>
      <c r="AL416" s="259"/>
    </row>
    <row r="417" spans="1:38" s="270" customFormat="1" ht="24.95" customHeight="1" x14ac:dyDescent="0.3">
      <c r="A417" s="259"/>
      <c r="B417" s="259"/>
      <c r="C417" s="259"/>
      <c r="D417" s="259"/>
      <c r="E417" s="259"/>
      <c r="F417" s="259"/>
      <c r="G417" s="274"/>
      <c r="H417" s="96"/>
      <c r="K417" s="272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  <c r="X417" s="271"/>
      <c r="Z417" s="269"/>
      <c r="AA417" s="259"/>
      <c r="AB417" s="259"/>
      <c r="AC417" s="259"/>
      <c r="AD417" s="259"/>
      <c r="AE417" s="259"/>
      <c r="AF417" s="259"/>
      <c r="AG417" s="259"/>
      <c r="AH417" s="259"/>
      <c r="AI417" s="259"/>
      <c r="AJ417" s="259"/>
      <c r="AK417" s="259"/>
      <c r="AL417" s="259"/>
    </row>
    <row r="418" spans="1:38" s="270" customFormat="1" ht="24.95" customHeight="1" x14ac:dyDescent="0.3">
      <c r="A418" s="259"/>
      <c r="B418" s="259"/>
      <c r="C418" s="259"/>
      <c r="D418" s="259"/>
      <c r="E418" s="259"/>
      <c r="F418" s="259"/>
      <c r="G418" s="274"/>
      <c r="H418" s="96"/>
      <c r="K418" s="272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  <c r="X418" s="271"/>
      <c r="Z418" s="269"/>
      <c r="AA418" s="259"/>
      <c r="AB418" s="259"/>
      <c r="AC418" s="259"/>
      <c r="AD418" s="259"/>
      <c r="AE418" s="259"/>
      <c r="AF418" s="259"/>
      <c r="AG418" s="259"/>
      <c r="AH418" s="259"/>
      <c r="AI418" s="259"/>
      <c r="AJ418" s="259"/>
      <c r="AK418" s="259"/>
      <c r="AL418" s="259"/>
    </row>
    <row r="419" spans="1:38" s="270" customFormat="1" ht="24.95" customHeight="1" x14ac:dyDescent="0.3">
      <c r="A419" s="259"/>
      <c r="B419" s="259"/>
      <c r="C419" s="259"/>
      <c r="D419" s="259"/>
      <c r="E419" s="259"/>
      <c r="F419" s="259"/>
      <c r="G419" s="274"/>
      <c r="H419" s="96"/>
      <c r="K419" s="272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  <c r="X419" s="271"/>
      <c r="Z419" s="269"/>
      <c r="AA419" s="259"/>
      <c r="AB419" s="259"/>
      <c r="AC419" s="259"/>
      <c r="AD419" s="259"/>
      <c r="AE419" s="259"/>
      <c r="AF419" s="259"/>
      <c r="AG419" s="259"/>
      <c r="AH419" s="259"/>
      <c r="AI419" s="259"/>
      <c r="AJ419" s="259"/>
      <c r="AK419" s="259"/>
      <c r="AL419" s="259"/>
    </row>
    <row r="420" spans="1:38" s="270" customFormat="1" ht="24.95" customHeight="1" x14ac:dyDescent="0.3">
      <c r="A420" s="259"/>
      <c r="B420" s="259"/>
      <c r="C420" s="259"/>
      <c r="D420" s="259"/>
      <c r="E420" s="259"/>
      <c r="F420" s="259"/>
      <c r="G420" s="274"/>
      <c r="H420" s="96"/>
      <c r="K420" s="272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  <c r="X420" s="271"/>
      <c r="Z420" s="269"/>
      <c r="AA420" s="259"/>
      <c r="AB420" s="259"/>
      <c r="AC420" s="259"/>
      <c r="AD420" s="259"/>
      <c r="AE420" s="259"/>
      <c r="AF420" s="259"/>
      <c r="AG420" s="259"/>
      <c r="AH420" s="259"/>
      <c r="AI420" s="259"/>
      <c r="AJ420" s="259"/>
      <c r="AK420" s="259"/>
      <c r="AL420" s="259"/>
    </row>
    <row r="421" spans="1:38" s="270" customFormat="1" ht="24.95" customHeight="1" x14ac:dyDescent="0.3">
      <c r="A421" s="259"/>
      <c r="B421" s="259"/>
      <c r="C421" s="259"/>
      <c r="D421" s="259"/>
      <c r="E421" s="259"/>
      <c r="F421" s="259"/>
      <c r="G421" s="274"/>
      <c r="H421" s="96"/>
      <c r="K421" s="272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  <c r="X421" s="271"/>
      <c r="Z421" s="269"/>
      <c r="AA421" s="259"/>
      <c r="AB421" s="259"/>
      <c r="AC421" s="259"/>
      <c r="AD421" s="259"/>
      <c r="AE421" s="259"/>
      <c r="AF421" s="259"/>
      <c r="AG421" s="259"/>
      <c r="AH421" s="259"/>
      <c r="AI421" s="259"/>
      <c r="AJ421" s="259"/>
      <c r="AK421" s="259"/>
      <c r="AL421" s="259"/>
    </row>
    <row r="422" spans="1:38" s="270" customFormat="1" ht="24.95" customHeight="1" x14ac:dyDescent="0.3">
      <c r="A422" s="259"/>
      <c r="B422" s="259"/>
      <c r="C422" s="259"/>
      <c r="D422" s="259"/>
      <c r="E422" s="259"/>
      <c r="F422" s="259"/>
      <c r="G422" s="274"/>
      <c r="H422" s="96"/>
      <c r="K422" s="272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  <c r="X422" s="271"/>
      <c r="Z422" s="269"/>
      <c r="AA422" s="259"/>
      <c r="AB422" s="259"/>
      <c r="AC422" s="259"/>
      <c r="AD422" s="259"/>
      <c r="AE422" s="259"/>
      <c r="AF422" s="259"/>
      <c r="AG422" s="259"/>
      <c r="AH422" s="259"/>
      <c r="AI422" s="259"/>
      <c r="AJ422" s="259"/>
      <c r="AK422" s="259"/>
      <c r="AL422" s="259"/>
    </row>
    <row r="423" spans="1:38" s="270" customFormat="1" ht="24.95" customHeight="1" x14ac:dyDescent="0.3">
      <c r="A423" s="259"/>
      <c r="B423" s="259"/>
      <c r="C423" s="259"/>
      <c r="D423" s="259"/>
      <c r="E423" s="259"/>
      <c r="F423" s="259"/>
      <c r="G423" s="274"/>
      <c r="H423" s="96"/>
      <c r="K423" s="272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  <c r="X423" s="271"/>
      <c r="Z423" s="269"/>
      <c r="AA423" s="259"/>
      <c r="AB423" s="259"/>
      <c r="AC423" s="259"/>
      <c r="AD423" s="259"/>
      <c r="AE423" s="259"/>
      <c r="AF423" s="259"/>
      <c r="AG423" s="259"/>
      <c r="AH423" s="259"/>
      <c r="AI423" s="259"/>
      <c r="AJ423" s="259"/>
      <c r="AK423" s="259"/>
      <c r="AL423" s="259"/>
    </row>
    <row r="424" spans="1:38" s="270" customFormat="1" ht="24.95" customHeight="1" x14ac:dyDescent="0.3">
      <c r="A424" s="259"/>
      <c r="B424" s="259"/>
      <c r="C424" s="259"/>
      <c r="D424" s="259"/>
      <c r="E424" s="259"/>
      <c r="F424" s="259"/>
      <c r="G424" s="274"/>
      <c r="H424" s="96"/>
      <c r="K424" s="272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  <c r="X424" s="271"/>
      <c r="Z424" s="269"/>
      <c r="AA424" s="259"/>
      <c r="AB424" s="259"/>
      <c r="AC424" s="259"/>
      <c r="AD424" s="259"/>
      <c r="AE424" s="259"/>
      <c r="AF424" s="259"/>
      <c r="AG424" s="259"/>
      <c r="AH424" s="259"/>
      <c r="AI424" s="259"/>
      <c r="AJ424" s="259"/>
      <c r="AK424" s="259"/>
      <c r="AL424" s="259"/>
    </row>
    <row r="425" spans="1:38" s="270" customFormat="1" ht="24.95" customHeight="1" x14ac:dyDescent="0.3">
      <c r="A425" s="259"/>
      <c r="B425" s="259"/>
      <c r="C425" s="259"/>
      <c r="D425" s="259"/>
      <c r="E425" s="259"/>
      <c r="F425" s="259"/>
      <c r="G425" s="274"/>
      <c r="H425" s="96"/>
      <c r="K425" s="272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  <c r="X425" s="271"/>
      <c r="Z425" s="269"/>
      <c r="AA425" s="259"/>
      <c r="AB425" s="259"/>
      <c r="AC425" s="259"/>
      <c r="AD425" s="259"/>
      <c r="AE425" s="259"/>
      <c r="AF425" s="259"/>
      <c r="AG425" s="259"/>
      <c r="AH425" s="259"/>
      <c r="AI425" s="259"/>
      <c r="AJ425" s="259"/>
      <c r="AK425" s="259"/>
      <c r="AL425" s="259"/>
    </row>
    <row r="426" spans="1:38" s="270" customFormat="1" ht="24.95" customHeight="1" x14ac:dyDescent="0.3">
      <c r="A426" s="259"/>
      <c r="B426" s="259"/>
      <c r="C426" s="259"/>
      <c r="D426" s="259"/>
      <c r="E426" s="259"/>
      <c r="F426" s="259"/>
      <c r="G426" s="274"/>
      <c r="H426" s="96"/>
      <c r="K426" s="272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  <c r="X426" s="271"/>
      <c r="Z426" s="269"/>
      <c r="AA426" s="259"/>
      <c r="AB426" s="259"/>
      <c r="AC426" s="259"/>
      <c r="AD426" s="259"/>
      <c r="AE426" s="259"/>
      <c r="AF426" s="259"/>
      <c r="AG426" s="259"/>
      <c r="AH426" s="259"/>
      <c r="AI426" s="259"/>
      <c r="AJ426" s="259"/>
      <c r="AK426" s="259"/>
      <c r="AL426" s="259"/>
    </row>
    <row r="427" spans="1:38" s="270" customFormat="1" ht="24.95" customHeight="1" x14ac:dyDescent="0.3">
      <c r="A427" s="259"/>
      <c r="B427" s="259"/>
      <c r="C427" s="259"/>
      <c r="D427" s="259"/>
      <c r="E427" s="259"/>
      <c r="F427" s="259"/>
      <c r="G427" s="274"/>
      <c r="H427" s="96"/>
      <c r="K427" s="272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  <c r="X427" s="271"/>
      <c r="Z427" s="269"/>
      <c r="AA427" s="259"/>
      <c r="AB427" s="259"/>
      <c r="AC427" s="259"/>
      <c r="AD427" s="259"/>
      <c r="AE427" s="259"/>
      <c r="AF427" s="259"/>
      <c r="AG427" s="259"/>
      <c r="AH427" s="259"/>
      <c r="AI427" s="259"/>
      <c r="AJ427" s="259"/>
      <c r="AK427" s="259"/>
      <c r="AL427" s="259"/>
    </row>
    <row r="428" spans="1:38" s="270" customFormat="1" ht="24.95" customHeight="1" x14ac:dyDescent="0.3">
      <c r="A428" s="259"/>
      <c r="B428" s="259"/>
      <c r="C428" s="259"/>
      <c r="D428" s="259"/>
      <c r="E428" s="259"/>
      <c r="F428" s="259"/>
      <c r="G428" s="274"/>
      <c r="H428" s="96"/>
      <c r="K428" s="272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  <c r="X428" s="271"/>
      <c r="Z428" s="269"/>
      <c r="AA428" s="259"/>
      <c r="AB428" s="259"/>
      <c r="AC428" s="259"/>
      <c r="AD428" s="259"/>
      <c r="AE428" s="259"/>
      <c r="AF428" s="259"/>
      <c r="AG428" s="259"/>
      <c r="AH428" s="259"/>
      <c r="AI428" s="259"/>
      <c r="AJ428" s="259"/>
      <c r="AK428" s="259"/>
      <c r="AL428" s="259"/>
    </row>
    <row r="429" spans="1:38" s="270" customFormat="1" ht="24.95" customHeight="1" x14ac:dyDescent="0.3">
      <c r="A429" s="259"/>
      <c r="B429" s="259"/>
      <c r="C429" s="259"/>
      <c r="D429" s="259"/>
      <c r="E429" s="259"/>
      <c r="F429" s="259"/>
      <c r="G429" s="274"/>
      <c r="H429" s="96"/>
      <c r="K429" s="272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  <c r="X429" s="271"/>
      <c r="Z429" s="269"/>
      <c r="AA429" s="259"/>
      <c r="AB429" s="259"/>
      <c r="AC429" s="259"/>
      <c r="AD429" s="259"/>
      <c r="AE429" s="259"/>
      <c r="AF429" s="259"/>
      <c r="AG429" s="259"/>
      <c r="AH429" s="259"/>
      <c r="AI429" s="259"/>
      <c r="AJ429" s="259"/>
      <c r="AK429" s="259"/>
      <c r="AL429" s="259"/>
    </row>
    <row r="430" spans="1:38" s="270" customFormat="1" ht="24.95" customHeight="1" x14ac:dyDescent="0.3">
      <c r="A430" s="259"/>
      <c r="B430" s="259"/>
      <c r="C430" s="259"/>
      <c r="D430" s="259"/>
      <c r="E430" s="259"/>
      <c r="F430" s="259"/>
      <c r="G430" s="274"/>
      <c r="H430" s="96"/>
      <c r="K430" s="272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  <c r="X430" s="271"/>
      <c r="Z430" s="269"/>
      <c r="AA430" s="259"/>
      <c r="AB430" s="259"/>
      <c r="AC430" s="259"/>
      <c r="AD430" s="259"/>
      <c r="AE430" s="259"/>
      <c r="AF430" s="259"/>
      <c r="AG430" s="259"/>
      <c r="AH430" s="259"/>
      <c r="AI430" s="259"/>
      <c r="AJ430" s="259"/>
      <c r="AK430" s="259"/>
      <c r="AL430" s="259"/>
    </row>
    <row r="431" spans="1:38" s="270" customFormat="1" ht="24.95" customHeight="1" x14ac:dyDescent="0.3">
      <c r="A431" s="259"/>
      <c r="B431" s="259"/>
      <c r="C431" s="259"/>
      <c r="D431" s="259"/>
      <c r="E431" s="259"/>
      <c r="F431" s="259"/>
      <c r="G431" s="274"/>
      <c r="H431" s="96"/>
      <c r="K431" s="272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  <c r="X431" s="271"/>
      <c r="Z431" s="269"/>
      <c r="AA431" s="259"/>
      <c r="AB431" s="259"/>
      <c r="AC431" s="259"/>
      <c r="AD431" s="259"/>
      <c r="AE431" s="259"/>
      <c r="AF431" s="259"/>
      <c r="AG431" s="259"/>
      <c r="AH431" s="259"/>
      <c r="AI431" s="259"/>
      <c r="AJ431" s="259"/>
      <c r="AK431" s="259"/>
      <c r="AL431" s="259"/>
    </row>
    <row r="432" spans="1:38" s="270" customFormat="1" ht="24.95" customHeight="1" x14ac:dyDescent="0.3">
      <c r="A432" s="259"/>
      <c r="B432" s="259"/>
      <c r="C432" s="259"/>
      <c r="D432" s="259"/>
      <c r="E432" s="259"/>
      <c r="F432" s="259"/>
      <c r="G432" s="274"/>
      <c r="H432" s="96"/>
      <c r="K432" s="272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  <c r="X432" s="271"/>
      <c r="Z432" s="269"/>
      <c r="AA432" s="259"/>
      <c r="AB432" s="259"/>
      <c r="AC432" s="259"/>
      <c r="AD432" s="259"/>
      <c r="AE432" s="259"/>
      <c r="AF432" s="259"/>
      <c r="AG432" s="259"/>
      <c r="AH432" s="259"/>
      <c r="AI432" s="259"/>
      <c r="AJ432" s="259"/>
      <c r="AK432" s="259"/>
      <c r="AL432" s="259"/>
    </row>
    <row r="433" spans="1:38" s="270" customFormat="1" ht="24.95" customHeight="1" x14ac:dyDescent="0.3">
      <c r="A433" s="259"/>
      <c r="B433" s="259"/>
      <c r="C433" s="259"/>
      <c r="D433" s="259"/>
      <c r="E433" s="259"/>
      <c r="F433" s="259"/>
      <c r="G433" s="274"/>
      <c r="H433" s="96"/>
      <c r="K433" s="272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  <c r="X433" s="271"/>
      <c r="Z433" s="269"/>
      <c r="AA433" s="259"/>
      <c r="AB433" s="259"/>
      <c r="AC433" s="259"/>
      <c r="AD433" s="259"/>
      <c r="AE433" s="259"/>
      <c r="AF433" s="259"/>
      <c r="AG433" s="259"/>
      <c r="AH433" s="259"/>
      <c r="AI433" s="259"/>
      <c r="AJ433" s="259"/>
      <c r="AK433" s="259"/>
      <c r="AL433" s="259"/>
    </row>
    <row r="434" spans="1:38" s="270" customFormat="1" ht="24.95" customHeight="1" x14ac:dyDescent="0.3">
      <c r="A434" s="259"/>
      <c r="B434" s="259"/>
      <c r="C434" s="259"/>
      <c r="D434" s="259"/>
      <c r="E434" s="259"/>
      <c r="F434" s="259"/>
      <c r="G434" s="274"/>
      <c r="H434" s="96"/>
      <c r="K434" s="272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  <c r="X434" s="271"/>
      <c r="Z434" s="269"/>
      <c r="AA434" s="259"/>
      <c r="AB434" s="259"/>
      <c r="AC434" s="259"/>
      <c r="AD434" s="259"/>
      <c r="AE434" s="259"/>
      <c r="AF434" s="259"/>
      <c r="AG434" s="259"/>
      <c r="AH434" s="259"/>
      <c r="AI434" s="259"/>
      <c r="AJ434" s="259"/>
      <c r="AK434" s="259"/>
      <c r="AL434" s="259"/>
    </row>
    <row r="435" spans="1:38" s="270" customFormat="1" ht="24.95" customHeight="1" x14ac:dyDescent="0.3">
      <c r="A435" s="259"/>
      <c r="B435" s="259"/>
      <c r="C435" s="259"/>
      <c r="D435" s="259"/>
      <c r="E435" s="259"/>
      <c r="F435" s="259"/>
      <c r="G435" s="274"/>
      <c r="H435" s="96"/>
      <c r="K435" s="272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  <c r="X435" s="271"/>
      <c r="Z435" s="269"/>
      <c r="AA435" s="259"/>
      <c r="AB435" s="259"/>
      <c r="AC435" s="259"/>
      <c r="AD435" s="259"/>
      <c r="AE435" s="259"/>
      <c r="AF435" s="259"/>
      <c r="AG435" s="259"/>
      <c r="AH435" s="259"/>
      <c r="AI435" s="259"/>
      <c r="AJ435" s="259"/>
      <c r="AK435" s="259"/>
      <c r="AL435" s="259"/>
    </row>
    <row r="436" spans="1:38" s="270" customFormat="1" ht="24.95" customHeight="1" x14ac:dyDescent="0.3">
      <c r="A436" s="259"/>
      <c r="B436" s="259"/>
      <c r="C436" s="259"/>
      <c r="D436" s="259"/>
      <c r="E436" s="259"/>
      <c r="F436" s="259"/>
      <c r="G436" s="274"/>
      <c r="H436" s="96"/>
      <c r="K436" s="272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  <c r="X436" s="271"/>
      <c r="Z436" s="269"/>
      <c r="AA436" s="259"/>
      <c r="AB436" s="259"/>
      <c r="AC436" s="259"/>
      <c r="AD436" s="259"/>
      <c r="AE436" s="259"/>
      <c r="AF436" s="259"/>
      <c r="AG436" s="259"/>
      <c r="AH436" s="259"/>
      <c r="AI436" s="259"/>
      <c r="AJ436" s="259"/>
      <c r="AK436" s="259"/>
      <c r="AL436" s="259"/>
    </row>
    <row r="437" spans="1:38" s="270" customFormat="1" ht="24.95" customHeight="1" x14ac:dyDescent="0.3">
      <c r="A437" s="259"/>
      <c r="B437" s="259"/>
      <c r="C437" s="259"/>
      <c r="D437" s="259"/>
      <c r="E437" s="259"/>
      <c r="F437" s="259"/>
      <c r="G437" s="274"/>
      <c r="H437" s="96"/>
      <c r="K437" s="272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  <c r="X437" s="271"/>
      <c r="Z437" s="269"/>
      <c r="AA437" s="259"/>
      <c r="AB437" s="259"/>
      <c r="AC437" s="259"/>
      <c r="AD437" s="259"/>
      <c r="AE437" s="259"/>
      <c r="AF437" s="259"/>
      <c r="AG437" s="259"/>
      <c r="AH437" s="259"/>
      <c r="AI437" s="259"/>
      <c r="AJ437" s="259"/>
      <c r="AK437" s="259"/>
      <c r="AL437" s="259"/>
    </row>
    <row r="438" spans="1:38" s="270" customFormat="1" ht="24.95" customHeight="1" x14ac:dyDescent="0.3">
      <c r="A438" s="259"/>
      <c r="B438" s="259"/>
      <c r="C438" s="259"/>
      <c r="D438" s="259"/>
      <c r="E438" s="259"/>
      <c r="F438" s="259"/>
      <c r="G438" s="274"/>
      <c r="H438" s="96"/>
      <c r="K438" s="272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  <c r="X438" s="271"/>
      <c r="Z438" s="269"/>
      <c r="AA438" s="259"/>
      <c r="AB438" s="259"/>
      <c r="AC438" s="259"/>
      <c r="AD438" s="259"/>
      <c r="AE438" s="259"/>
      <c r="AF438" s="259"/>
      <c r="AG438" s="259"/>
      <c r="AH438" s="259"/>
      <c r="AI438" s="259"/>
      <c r="AJ438" s="259"/>
      <c r="AK438" s="259"/>
      <c r="AL438" s="259"/>
    </row>
    <row r="439" spans="1:38" s="270" customFormat="1" ht="24.95" customHeight="1" x14ac:dyDescent="0.3">
      <c r="A439" s="259"/>
      <c r="B439" s="259"/>
      <c r="C439" s="259"/>
      <c r="D439" s="259"/>
      <c r="E439" s="259"/>
      <c r="F439" s="259"/>
      <c r="G439" s="274"/>
      <c r="H439" s="96"/>
      <c r="K439" s="272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  <c r="X439" s="271"/>
      <c r="Z439" s="269"/>
      <c r="AA439" s="259"/>
      <c r="AB439" s="259"/>
      <c r="AC439" s="259"/>
      <c r="AD439" s="259"/>
      <c r="AE439" s="259"/>
      <c r="AF439" s="259"/>
      <c r="AG439" s="259"/>
      <c r="AH439" s="259"/>
      <c r="AI439" s="259"/>
      <c r="AJ439" s="259"/>
      <c r="AK439" s="259"/>
      <c r="AL439" s="259"/>
    </row>
    <row r="440" spans="1:38" s="270" customFormat="1" ht="24.95" customHeight="1" x14ac:dyDescent="0.3">
      <c r="A440" s="259"/>
      <c r="B440" s="259"/>
      <c r="C440" s="259"/>
      <c r="D440" s="259"/>
      <c r="E440" s="259"/>
      <c r="F440" s="259"/>
      <c r="G440" s="274"/>
      <c r="H440" s="96"/>
      <c r="K440" s="272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  <c r="X440" s="271"/>
      <c r="Z440" s="269"/>
      <c r="AA440" s="259"/>
      <c r="AB440" s="259"/>
      <c r="AC440" s="259"/>
      <c r="AD440" s="259"/>
      <c r="AE440" s="259"/>
      <c r="AF440" s="259"/>
      <c r="AG440" s="259"/>
      <c r="AH440" s="259"/>
      <c r="AI440" s="259"/>
      <c r="AJ440" s="259"/>
      <c r="AK440" s="259"/>
      <c r="AL440" s="259"/>
    </row>
    <row r="441" spans="1:38" s="270" customFormat="1" ht="24.95" customHeight="1" x14ac:dyDescent="0.3">
      <c r="A441" s="259"/>
      <c r="B441" s="259"/>
      <c r="C441" s="259"/>
      <c r="D441" s="259"/>
      <c r="E441" s="259"/>
      <c r="F441" s="259"/>
      <c r="G441" s="274"/>
      <c r="H441" s="96"/>
      <c r="K441" s="272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  <c r="X441" s="271"/>
      <c r="Z441" s="269"/>
      <c r="AA441" s="259"/>
      <c r="AB441" s="259"/>
      <c r="AC441" s="259"/>
      <c r="AD441" s="259"/>
      <c r="AE441" s="259"/>
      <c r="AF441" s="259"/>
      <c r="AG441" s="259"/>
      <c r="AH441" s="259"/>
      <c r="AI441" s="259"/>
      <c r="AJ441" s="259"/>
      <c r="AK441" s="259"/>
      <c r="AL441" s="259"/>
    </row>
    <row r="442" spans="1:38" s="270" customFormat="1" ht="24.95" customHeight="1" x14ac:dyDescent="0.3">
      <c r="A442" s="259"/>
      <c r="B442" s="259"/>
      <c r="C442" s="259"/>
      <c r="D442" s="259"/>
      <c r="E442" s="259"/>
      <c r="F442" s="259"/>
      <c r="G442" s="274"/>
      <c r="H442" s="96"/>
      <c r="K442" s="272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  <c r="X442" s="271"/>
      <c r="Z442" s="269"/>
      <c r="AA442" s="259"/>
      <c r="AB442" s="259"/>
      <c r="AC442" s="259"/>
      <c r="AD442" s="259"/>
      <c r="AE442" s="259"/>
      <c r="AF442" s="259"/>
      <c r="AG442" s="259"/>
      <c r="AH442" s="259"/>
      <c r="AI442" s="259"/>
      <c r="AJ442" s="259"/>
      <c r="AK442" s="259"/>
      <c r="AL442" s="259"/>
    </row>
    <row r="443" spans="1:38" s="270" customFormat="1" ht="24.95" customHeight="1" x14ac:dyDescent="0.3">
      <c r="A443" s="259"/>
      <c r="B443" s="259"/>
      <c r="C443" s="259"/>
      <c r="D443" s="259"/>
      <c r="E443" s="259"/>
      <c r="F443" s="259"/>
      <c r="G443" s="274"/>
      <c r="H443" s="96"/>
      <c r="K443" s="272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  <c r="X443" s="271"/>
      <c r="Z443" s="269"/>
      <c r="AA443" s="259"/>
      <c r="AB443" s="259"/>
      <c r="AC443" s="259"/>
      <c r="AD443" s="259"/>
      <c r="AE443" s="259"/>
      <c r="AF443" s="259"/>
      <c r="AG443" s="259"/>
      <c r="AH443" s="259"/>
      <c r="AI443" s="259"/>
      <c r="AJ443" s="259"/>
      <c r="AK443" s="259"/>
      <c r="AL443" s="259"/>
    </row>
    <row r="444" spans="1:38" s="270" customFormat="1" ht="24.95" customHeight="1" x14ac:dyDescent="0.3">
      <c r="A444" s="259"/>
      <c r="B444" s="259"/>
      <c r="C444" s="259"/>
      <c r="D444" s="259"/>
      <c r="E444" s="259"/>
      <c r="F444" s="259"/>
      <c r="G444" s="274"/>
      <c r="H444" s="96"/>
      <c r="K444" s="272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  <c r="X444" s="271"/>
      <c r="Z444" s="269"/>
      <c r="AA444" s="259"/>
      <c r="AB444" s="259"/>
      <c r="AC444" s="259"/>
      <c r="AD444" s="259"/>
      <c r="AE444" s="259"/>
      <c r="AF444" s="259"/>
      <c r="AG444" s="259"/>
      <c r="AH444" s="259"/>
      <c r="AI444" s="259"/>
      <c r="AJ444" s="259"/>
      <c r="AK444" s="259"/>
      <c r="AL444" s="259"/>
    </row>
    <row r="445" spans="1:38" s="270" customFormat="1" ht="24.95" customHeight="1" x14ac:dyDescent="0.3">
      <c r="A445" s="259"/>
      <c r="B445" s="259"/>
      <c r="C445" s="259"/>
      <c r="D445" s="259"/>
      <c r="E445" s="259"/>
      <c r="F445" s="259"/>
      <c r="G445" s="274"/>
      <c r="H445" s="96"/>
      <c r="K445" s="272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  <c r="X445" s="271"/>
      <c r="Z445" s="269"/>
      <c r="AA445" s="259"/>
      <c r="AB445" s="259"/>
      <c r="AC445" s="259"/>
      <c r="AD445" s="259"/>
      <c r="AE445" s="259"/>
      <c r="AF445" s="259"/>
      <c r="AG445" s="259"/>
      <c r="AH445" s="259"/>
      <c r="AI445" s="259"/>
      <c r="AJ445" s="259"/>
      <c r="AK445" s="259"/>
      <c r="AL445" s="259"/>
    </row>
    <row r="446" spans="1:38" s="270" customFormat="1" ht="24.95" customHeight="1" x14ac:dyDescent="0.3">
      <c r="A446" s="259"/>
      <c r="B446" s="259"/>
      <c r="C446" s="259"/>
      <c r="D446" s="259"/>
      <c r="E446" s="259"/>
      <c r="F446" s="259"/>
      <c r="G446" s="274"/>
      <c r="H446" s="96"/>
      <c r="K446" s="272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  <c r="X446" s="271"/>
      <c r="Z446" s="269"/>
      <c r="AA446" s="259"/>
      <c r="AB446" s="259"/>
      <c r="AC446" s="259"/>
      <c r="AD446" s="259"/>
      <c r="AE446" s="259"/>
      <c r="AF446" s="259"/>
      <c r="AG446" s="259"/>
      <c r="AH446" s="259"/>
      <c r="AI446" s="259"/>
      <c r="AJ446" s="259"/>
      <c r="AK446" s="259"/>
      <c r="AL446" s="259"/>
    </row>
    <row r="447" spans="1:38" s="270" customFormat="1" ht="24.95" customHeight="1" x14ac:dyDescent="0.3">
      <c r="A447" s="259"/>
      <c r="B447" s="259"/>
      <c r="C447" s="259"/>
      <c r="D447" s="259"/>
      <c r="E447" s="259"/>
      <c r="F447" s="259"/>
      <c r="G447" s="274"/>
      <c r="H447" s="96"/>
      <c r="K447" s="272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  <c r="X447" s="271"/>
      <c r="Z447" s="269"/>
      <c r="AA447" s="259"/>
      <c r="AB447" s="259"/>
      <c r="AC447" s="259"/>
      <c r="AD447" s="259"/>
      <c r="AE447" s="259"/>
      <c r="AF447" s="259"/>
      <c r="AG447" s="259"/>
      <c r="AH447" s="259"/>
      <c r="AI447" s="259"/>
      <c r="AJ447" s="259"/>
      <c r="AK447" s="259"/>
      <c r="AL447" s="259"/>
    </row>
    <row r="448" spans="1:38" s="270" customFormat="1" ht="24.95" customHeight="1" x14ac:dyDescent="0.3">
      <c r="A448" s="259"/>
      <c r="B448" s="259"/>
      <c r="C448" s="259"/>
      <c r="D448" s="259"/>
      <c r="E448" s="259"/>
      <c r="F448" s="259"/>
      <c r="G448" s="274"/>
      <c r="H448" s="96"/>
      <c r="K448" s="272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  <c r="X448" s="271"/>
      <c r="Z448" s="269"/>
      <c r="AA448" s="259"/>
      <c r="AB448" s="259"/>
      <c r="AC448" s="259"/>
      <c r="AD448" s="259"/>
      <c r="AE448" s="259"/>
      <c r="AF448" s="259"/>
      <c r="AG448" s="259"/>
      <c r="AH448" s="259"/>
      <c r="AI448" s="259"/>
      <c r="AJ448" s="259"/>
      <c r="AK448" s="259"/>
      <c r="AL448" s="259"/>
    </row>
    <row r="449" spans="1:38" s="270" customFormat="1" ht="24.95" customHeight="1" x14ac:dyDescent="0.3">
      <c r="A449" s="259"/>
      <c r="B449" s="259"/>
      <c r="C449" s="259"/>
      <c r="D449" s="259"/>
      <c r="E449" s="259"/>
      <c r="F449" s="259"/>
      <c r="G449" s="274"/>
      <c r="H449" s="96"/>
      <c r="K449" s="272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  <c r="X449" s="271"/>
      <c r="Z449" s="269"/>
      <c r="AA449" s="259"/>
      <c r="AB449" s="259"/>
      <c r="AC449" s="259"/>
      <c r="AD449" s="259"/>
      <c r="AE449" s="259"/>
      <c r="AF449" s="259"/>
      <c r="AG449" s="259"/>
      <c r="AH449" s="259"/>
      <c r="AI449" s="259"/>
      <c r="AJ449" s="259"/>
      <c r="AK449" s="259"/>
      <c r="AL449" s="259"/>
    </row>
    <row r="450" spans="1:38" s="270" customFormat="1" ht="24.95" customHeight="1" x14ac:dyDescent="0.3">
      <c r="A450" s="259"/>
      <c r="B450" s="259"/>
      <c r="C450" s="259"/>
      <c r="D450" s="259"/>
      <c r="E450" s="259"/>
      <c r="F450" s="259"/>
      <c r="G450" s="274"/>
      <c r="H450" s="96"/>
      <c r="K450" s="272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  <c r="X450" s="271"/>
      <c r="Z450" s="269"/>
      <c r="AA450" s="259"/>
      <c r="AB450" s="259"/>
      <c r="AC450" s="259"/>
      <c r="AD450" s="259"/>
      <c r="AE450" s="259"/>
      <c r="AF450" s="259"/>
      <c r="AG450" s="259"/>
      <c r="AH450" s="259"/>
      <c r="AI450" s="259"/>
      <c r="AJ450" s="259"/>
      <c r="AK450" s="259"/>
      <c r="AL450" s="259"/>
    </row>
    <row r="451" spans="1:38" s="270" customFormat="1" ht="24.95" customHeight="1" x14ac:dyDescent="0.3">
      <c r="A451" s="259"/>
      <c r="B451" s="259"/>
      <c r="C451" s="259"/>
      <c r="D451" s="259"/>
      <c r="E451" s="259"/>
      <c r="F451" s="259"/>
      <c r="G451" s="274"/>
      <c r="H451" s="96"/>
      <c r="K451" s="272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  <c r="X451" s="271"/>
      <c r="Z451" s="269"/>
      <c r="AA451" s="259"/>
      <c r="AB451" s="259"/>
      <c r="AC451" s="259"/>
      <c r="AD451" s="259"/>
      <c r="AE451" s="259"/>
      <c r="AF451" s="259"/>
      <c r="AG451" s="259"/>
      <c r="AH451" s="259"/>
      <c r="AI451" s="259"/>
      <c r="AJ451" s="259"/>
      <c r="AK451" s="259"/>
      <c r="AL451" s="259"/>
    </row>
    <row r="452" spans="1:38" s="270" customFormat="1" ht="24.95" customHeight="1" x14ac:dyDescent="0.3">
      <c r="A452" s="259"/>
      <c r="B452" s="259"/>
      <c r="C452" s="259"/>
      <c r="D452" s="259"/>
      <c r="E452" s="259"/>
      <c r="F452" s="259"/>
      <c r="G452" s="274"/>
      <c r="H452" s="96"/>
      <c r="K452" s="272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  <c r="X452" s="271"/>
      <c r="Z452" s="269"/>
      <c r="AA452" s="259"/>
      <c r="AB452" s="259"/>
      <c r="AC452" s="259"/>
      <c r="AD452" s="259"/>
      <c r="AE452" s="259"/>
      <c r="AF452" s="259"/>
      <c r="AG452" s="259"/>
      <c r="AH452" s="259"/>
      <c r="AI452" s="259"/>
      <c r="AJ452" s="259"/>
      <c r="AK452" s="259"/>
      <c r="AL452" s="259"/>
    </row>
    <row r="453" spans="1:38" s="270" customFormat="1" ht="24.95" customHeight="1" x14ac:dyDescent="0.3">
      <c r="A453" s="259"/>
      <c r="B453" s="259"/>
      <c r="C453" s="259"/>
      <c r="D453" s="259"/>
      <c r="E453" s="259"/>
      <c r="F453" s="259"/>
      <c r="G453" s="274"/>
      <c r="H453" s="96"/>
      <c r="K453" s="272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  <c r="X453" s="271"/>
      <c r="Z453" s="269"/>
      <c r="AA453" s="259"/>
      <c r="AB453" s="259"/>
      <c r="AC453" s="259"/>
      <c r="AD453" s="259"/>
      <c r="AE453" s="259"/>
      <c r="AF453" s="259"/>
      <c r="AG453" s="259"/>
      <c r="AH453" s="259"/>
      <c r="AI453" s="259"/>
      <c r="AJ453" s="259"/>
      <c r="AK453" s="259"/>
      <c r="AL453" s="259"/>
    </row>
    <row r="454" spans="1:38" s="270" customFormat="1" ht="24.95" customHeight="1" x14ac:dyDescent="0.3">
      <c r="A454" s="259"/>
      <c r="B454" s="259"/>
      <c r="C454" s="259"/>
      <c r="D454" s="259"/>
      <c r="E454" s="259"/>
      <c r="F454" s="259"/>
      <c r="G454" s="274"/>
      <c r="H454" s="96"/>
      <c r="K454" s="272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  <c r="X454" s="271"/>
      <c r="Z454" s="269"/>
      <c r="AA454" s="259"/>
      <c r="AB454" s="259"/>
      <c r="AC454" s="259"/>
      <c r="AD454" s="259"/>
      <c r="AE454" s="259"/>
      <c r="AF454" s="259"/>
      <c r="AG454" s="259"/>
      <c r="AH454" s="259"/>
      <c r="AI454" s="259"/>
      <c r="AJ454" s="259"/>
      <c r="AK454" s="259"/>
      <c r="AL454" s="259"/>
    </row>
    <row r="455" spans="1:38" s="270" customFormat="1" ht="24.95" customHeight="1" x14ac:dyDescent="0.3">
      <c r="A455" s="259"/>
      <c r="B455" s="259"/>
      <c r="C455" s="259"/>
      <c r="D455" s="259"/>
      <c r="E455" s="259"/>
      <c r="F455" s="259"/>
      <c r="G455" s="274"/>
      <c r="H455" s="96"/>
      <c r="K455" s="272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  <c r="X455" s="271"/>
      <c r="Z455" s="269"/>
      <c r="AA455" s="259"/>
      <c r="AB455" s="259"/>
      <c r="AC455" s="259"/>
      <c r="AD455" s="259"/>
      <c r="AE455" s="259"/>
      <c r="AF455" s="259"/>
      <c r="AG455" s="259"/>
      <c r="AH455" s="259"/>
      <c r="AI455" s="259"/>
      <c r="AJ455" s="259"/>
      <c r="AK455" s="259"/>
      <c r="AL455" s="259"/>
    </row>
    <row r="456" spans="1:38" s="270" customFormat="1" ht="24.95" customHeight="1" x14ac:dyDescent="0.3">
      <c r="A456" s="259"/>
      <c r="B456" s="259"/>
      <c r="C456" s="259"/>
      <c r="D456" s="259"/>
      <c r="E456" s="259"/>
      <c r="F456" s="259"/>
      <c r="G456" s="274"/>
      <c r="H456" s="96"/>
      <c r="K456" s="272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  <c r="X456" s="271"/>
      <c r="Z456" s="269"/>
      <c r="AA456" s="259"/>
      <c r="AB456" s="259"/>
      <c r="AC456" s="259"/>
      <c r="AD456" s="259"/>
      <c r="AE456" s="259"/>
      <c r="AF456" s="259"/>
      <c r="AG456" s="259"/>
      <c r="AH456" s="259"/>
      <c r="AI456" s="259"/>
      <c r="AJ456" s="259"/>
      <c r="AK456" s="259"/>
      <c r="AL456" s="259"/>
    </row>
    <row r="457" spans="1:38" s="270" customFormat="1" ht="24.95" customHeight="1" x14ac:dyDescent="0.3">
      <c r="A457" s="259"/>
      <c r="B457" s="259"/>
      <c r="C457" s="259"/>
      <c r="D457" s="259"/>
      <c r="E457" s="259"/>
      <c r="F457" s="259"/>
      <c r="G457" s="274"/>
      <c r="H457" s="96"/>
      <c r="K457" s="272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  <c r="X457" s="271"/>
      <c r="Z457" s="269"/>
      <c r="AA457" s="259"/>
      <c r="AB457" s="259"/>
      <c r="AC457" s="259"/>
      <c r="AD457" s="259"/>
      <c r="AE457" s="259"/>
      <c r="AF457" s="259"/>
      <c r="AG457" s="259"/>
      <c r="AH457" s="259"/>
      <c r="AI457" s="259"/>
      <c r="AJ457" s="259"/>
      <c r="AK457" s="259"/>
      <c r="AL457" s="259"/>
    </row>
    <row r="458" spans="1:38" s="270" customFormat="1" ht="24.95" customHeight="1" x14ac:dyDescent="0.3">
      <c r="A458" s="259"/>
      <c r="B458" s="259"/>
      <c r="C458" s="259"/>
      <c r="D458" s="259"/>
      <c r="E458" s="259"/>
      <c r="F458" s="259"/>
      <c r="G458" s="274"/>
      <c r="H458" s="96"/>
      <c r="K458" s="272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  <c r="X458" s="271"/>
      <c r="Z458" s="269"/>
      <c r="AA458" s="259"/>
      <c r="AB458" s="259"/>
      <c r="AC458" s="259"/>
      <c r="AD458" s="259"/>
      <c r="AE458" s="259"/>
      <c r="AF458" s="259"/>
      <c r="AG458" s="259"/>
      <c r="AH458" s="259"/>
      <c r="AI458" s="259"/>
      <c r="AJ458" s="259"/>
      <c r="AK458" s="259"/>
      <c r="AL458" s="259"/>
    </row>
    <row r="459" spans="1:38" s="270" customFormat="1" ht="24.95" customHeight="1" x14ac:dyDescent="0.3">
      <c r="A459" s="259"/>
      <c r="B459" s="259"/>
      <c r="C459" s="259"/>
      <c r="D459" s="259"/>
      <c r="E459" s="259"/>
      <c r="F459" s="259"/>
      <c r="G459" s="274"/>
      <c r="H459" s="96"/>
      <c r="K459" s="272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  <c r="X459" s="271"/>
      <c r="Z459" s="269"/>
      <c r="AA459" s="259"/>
      <c r="AB459" s="259"/>
      <c r="AC459" s="259"/>
      <c r="AD459" s="259"/>
      <c r="AE459" s="259"/>
      <c r="AF459" s="259"/>
      <c r="AG459" s="259"/>
      <c r="AH459" s="259"/>
      <c r="AI459" s="259"/>
      <c r="AJ459" s="259"/>
      <c r="AK459" s="259"/>
      <c r="AL459" s="259"/>
    </row>
    <row r="460" spans="1:38" s="270" customFormat="1" ht="24.95" customHeight="1" x14ac:dyDescent="0.3">
      <c r="A460" s="259"/>
      <c r="B460" s="259"/>
      <c r="C460" s="259"/>
      <c r="D460" s="259"/>
      <c r="E460" s="259"/>
      <c r="F460" s="259"/>
      <c r="G460" s="274"/>
      <c r="H460" s="96"/>
      <c r="K460" s="272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  <c r="X460" s="271"/>
      <c r="Z460" s="269"/>
      <c r="AA460" s="259"/>
      <c r="AB460" s="259"/>
      <c r="AC460" s="259"/>
      <c r="AD460" s="259"/>
      <c r="AE460" s="259"/>
      <c r="AF460" s="259"/>
      <c r="AG460" s="259"/>
      <c r="AH460" s="259"/>
      <c r="AI460" s="259"/>
      <c r="AJ460" s="259"/>
      <c r="AK460" s="259"/>
      <c r="AL460" s="259"/>
    </row>
    <row r="461" spans="1:38" s="270" customFormat="1" ht="24.95" customHeight="1" x14ac:dyDescent="0.3">
      <c r="A461" s="259"/>
      <c r="B461" s="259"/>
      <c r="C461" s="259"/>
      <c r="D461" s="259"/>
      <c r="E461" s="259"/>
      <c r="F461" s="259"/>
      <c r="G461" s="274"/>
      <c r="H461" s="96"/>
      <c r="K461" s="272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  <c r="X461" s="271"/>
      <c r="Z461" s="269"/>
      <c r="AA461" s="259"/>
      <c r="AB461" s="259"/>
      <c r="AC461" s="259"/>
      <c r="AD461" s="259"/>
      <c r="AE461" s="259"/>
      <c r="AF461" s="259"/>
      <c r="AG461" s="259"/>
      <c r="AH461" s="259"/>
      <c r="AI461" s="259"/>
      <c r="AJ461" s="259"/>
      <c r="AK461" s="259"/>
      <c r="AL461" s="259"/>
    </row>
    <row r="462" spans="1:38" s="270" customFormat="1" ht="24.95" customHeight="1" x14ac:dyDescent="0.3">
      <c r="A462" s="259"/>
      <c r="B462" s="259"/>
      <c r="C462" s="259"/>
      <c r="D462" s="259"/>
      <c r="E462" s="259"/>
      <c r="F462" s="259"/>
      <c r="G462" s="274"/>
      <c r="H462" s="96"/>
      <c r="K462" s="272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  <c r="X462" s="271"/>
      <c r="Z462" s="269"/>
      <c r="AA462" s="259"/>
      <c r="AB462" s="259"/>
      <c r="AC462" s="259"/>
      <c r="AD462" s="259"/>
      <c r="AE462" s="259"/>
      <c r="AF462" s="259"/>
      <c r="AG462" s="259"/>
      <c r="AH462" s="259"/>
      <c r="AI462" s="259"/>
      <c r="AJ462" s="259"/>
      <c r="AK462" s="259"/>
      <c r="AL462" s="259"/>
    </row>
    <row r="463" spans="1:38" s="270" customFormat="1" ht="24.95" customHeight="1" x14ac:dyDescent="0.3">
      <c r="A463" s="259"/>
      <c r="B463" s="259"/>
      <c r="C463" s="259"/>
      <c r="D463" s="259"/>
      <c r="E463" s="259"/>
      <c r="F463" s="259"/>
      <c r="G463" s="274"/>
      <c r="H463" s="96"/>
      <c r="K463" s="272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  <c r="X463" s="271"/>
      <c r="Z463" s="269"/>
      <c r="AA463" s="259"/>
      <c r="AB463" s="259"/>
      <c r="AC463" s="259"/>
      <c r="AD463" s="259"/>
      <c r="AE463" s="259"/>
      <c r="AF463" s="259"/>
      <c r="AG463" s="259"/>
      <c r="AH463" s="259"/>
      <c r="AI463" s="259"/>
      <c r="AJ463" s="259"/>
      <c r="AK463" s="259"/>
      <c r="AL463" s="259"/>
    </row>
    <row r="464" spans="1:38" s="270" customFormat="1" ht="24.95" customHeight="1" x14ac:dyDescent="0.3">
      <c r="A464" s="259"/>
      <c r="B464" s="259"/>
      <c r="C464" s="259"/>
      <c r="D464" s="259"/>
      <c r="E464" s="259"/>
      <c r="F464" s="259"/>
      <c r="G464" s="274"/>
      <c r="H464" s="96"/>
      <c r="K464" s="272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  <c r="X464" s="271"/>
      <c r="Z464" s="269"/>
      <c r="AA464" s="259"/>
      <c r="AB464" s="259"/>
      <c r="AC464" s="259"/>
      <c r="AD464" s="259"/>
      <c r="AE464" s="259"/>
      <c r="AF464" s="259"/>
      <c r="AG464" s="259"/>
      <c r="AH464" s="259"/>
      <c r="AI464" s="259"/>
      <c r="AJ464" s="259"/>
      <c r="AK464" s="259"/>
      <c r="AL464" s="259"/>
    </row>
    <row r="465" spans="1:38" s="270" customFormat="1" ht="24.95" customHeight="1" x14ac:dyDescent="0.3">
      <c r="A465" s="259"/>
      <c r="B465" s="259"/>
      <c r="C465" s="259"/>
      <c r="D465" s="259"/>
      <c r="E465" s="259"/>
      <c r="F465" s="259"/>
      <c r="G465" s="274"/>
      <c r="H465" s="96"/>
      <c r="K465" s="272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  <c r="X465" s="271"/>
      <c r="Z465" s="269"/>
      <c r="AA465" s="259"/>
      <c r="AB465" s="259"/>
      <c r="AC465" s="259"/>
      <c r="AD465" s="259"/>
      <c r="AE465" s="259"/>
      <c r="AF465" s="259"/>
      <c r="AG465" s="259"/>
      <c r="AH465" s="259"/>
      <c r="AI465" s="259"/>
      <c r="AJ465" s="259"/>
      <c r="AK465" s="259"/>
      <c r="AL465" s="259"/>
    </row>
    <row r="466" spans="1:38" s="270" customFormat="1" ht="24.95" customHeight="1" x14ac:dyDescent="0.3">
      <c r="A466" s="259"/>
      <c r="B466" s="259"/>
      <c r="C466" s="259"/>
      <c r="D466" s="259"/>
      <c r="E466" s="259"/>
      <c r="F466" s="259"/>
      <c r="G466" s="274"/>
      <c r="H466" s="96"/>
      <c r="K466" s="272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  <c r="X466" s="271"/>
      <c r="Z466" s="269"/>
      <c r="AA466" s="259"/>
      <c r="AB466" s="259"/>
      <c r="AC466" s="259"/>
      <c r="AD466" s="259"/>
      <c r="AE466" s="259"/>
      <c r="AF466" s="259"/>
      <c r="AG466" s="259"/>
      <c r="AH466" s="259"/>
      <c r="AI466" s="259"/>
      <c r="AJ466" s="259"/>
      <c r="AK466" s="259"/>
      <c r="AL466" s="259"/>
    </row>
    <row r="467" spans="1:38" s="270" customFormat="1" ht="24.95" customHeight="1" x14ac:dyDescent="0.3">
      <c r="A467" s="259"/>
      <c r="B467" s="259"/>
      <c r="C467" s="259"/>
      <c r="D467" s="259"/>
      <c r="E467" s="259"/>
      <c r="F467" s="259"/>
      <c r="G467" s="274"/>
      <c r="H467" s="96"/>
      <c r="K467" s="272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  <c r="X467" s="271"/>
      <c r="Z467" s="269"/>
      <c r="AA467" s="259"/>
      <c r="AB467" s="259"/>
      <c r="AC467" s="259"/>
      <c r="AD467" s="259"/>
      <c r="AE467" s="259"/>
      <c r="AF467" s="259"/>
      <c r="AG467" s="259"/>
      <c r="AH467" s="259"/>
      <c r="AI467" s="259"/>
      <c r="AJ467" s="259"/>
      <c r="AK467" s="259"/>
      <c r="AL467" s="259"/>
    </row>
    <row r="468" spans="1:38" s="270" customFormat="1" ht="24.95" customHeight="1" x14ac:dyDescent="0.3">
      <c r="A468" s="259"/>
      <c r="B468" s="259"/>
      <c r="C468" s="259"/>
      <c r="D468" s="259"/>
      <c r="E468" s="259"/>
      <c r="F468" s="259"/>
      <c r="G468" s="274"/>
      <c r="H468" s="96"/>
      <c r="K468" s="272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  <c r="X468" s="271"/>
      <c r="Z468" s="269"/>
      <c r="AA468" s="259"/>
      <c r="AB468" s="259"/>
      <c r="AC468" s="259"/>
      <c r="AD468" s="259"/>
      <c r="AE468" s="259"/>
      <c r="AF468" s="259"/>
      <c r="AG468" s="259"/>
      <c r="AH468" s="259"/>
      <c r="AI468" s="259"/>
      <c r="AJ468" s="259"/>
      <c r="AK468" s="259"/>
      <c r="AL468" s="259"/>
    </row>
    <row r="469" spans="1:38" s="270" customFormat="1" ht="24.95" customHeight="1" x14ac:dyDescent="0.3">
      <c r="A469" s="259"/>
      <c r="B469" s="259"/>
      <c r="C469" s="259"/>
      <c r="D469" s="259"/>
      <c r="E469" s="259"/>
      <c r="F469" s="259"/>
      <c r="G469" s="274"/>
      <c r="H469" s="96"/>
      <c r="K469" s="272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  <c r="X469" s="271"/>
      <c r="Z469" s="269"/>
      <c r="AA469" s="259"/>
      <c r="AB469" s="259"/>
      <c r="AC469" s="259"/>
      <c r="AD469" s="259"/>
      <c r="AE469" s="259"/>
      <c r="AF469" s="259"/>
      <c r="AG469" s="259"/>
      <c r="AH469" s="259"/>
      <c r="AI469" s="259"/>
      <c r="AJ469" s="259"/>
      <c r="AK469" s="259"/>
      <c r="AL469" s="259"/>
    </row>
    <row r="470" spans="1:38" s="270" customFormat="1" ht="24.95" customHeight="1" x14ac:dyDescent="0.3">
      <c r="A470" s="259"/>
      <c r="B470" s="259"/>
      <c r="C470" s="259"/>
      <c r="D470" s="259"/>
      <c r="E470" s="259"/>
      <c r="F470" s="259"/>
      <c r="G470" s="274"/>
      <c r="H470" s="96"/>
      <c r="K470" s="272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  <c r="X470" s="271"/>
      <c r="Z470" s="269"/>
      <c r="AA470" s="259"/>
      <c r="AB470" s="259"/>
      <c r="AC470" s="259"/>
      <c r="AD470" s="259"/>
      <c r="AE470" s="259"/>
      <c r="AF470" s="259"/>
      <c r="AG470" s="259"/>
      <c r="AH470" s="259"/>
      <c r="AI470" s="259"/>
      <c r="AJ470" s="259"/>
      <c r="AK470" s="259"/>
      <c r="AL470" s="259"/>
    </row>
    <row r="471" spans="1:38" s="270" customFormat="1" ht="24.95" customHeight="1" x14ac:dyDescent="0.3">
      <c r="A471" s="259"/>
      <c r="B471" s="259"/>
      <c r="C471" s="259"/>
      <c r="D471" s="259"/>
      <c r="E471" s="259"/>
      <c r="F471" s="259"/>
      <c r="G471" s="274"/>
      <c r="H471" s="96"/>
      <c r="K471" s="272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  <c r="X471" s="271"/>
      <c r="Z471" s="269"/>
      <c r="AA471" s="259"/>
      <c r="AB471" s="259"/>
      <c r="AC471" s="259"/>
      <c r="AD471" s="259"/>
      <c r="AE471" s="259"/>
      <c r="AF471" s="259"/>
      <c r="AG471" s="259"/>
      <c r="AH471" s="259"/>
      <c r="AI471" s="259"/>
      <c r="AJ471" s="259"/>
      <c r="AK471" s="259"/>
      <c r="AL471" s="259"/>
    </row>
    <row r="472" spans="1:38" s="270" customFormat="1" ht="24.95" customHeight="1" x14ac:dyDescent="0.3">
      <c r="A472" s="259"/>
      <c r="B472" s="259"/>
      <c r="C472" s="259"/>
      <c r="D472" s="259"/>
      <c r="E472" s="259"/>
      <c r="F472" s="259"/>
      <c r="G472" s="274"/>
      <c r="H472" s="96"/>
      <c r="K472" s="272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  <c r="X472" s="271"/>
      <c r="Z472" s="269"/>
      <c r="AA472" s="259"/>
      <c r="AB472" s="259"/>
      <c r="AC472" s="259"/>
      <c r="AD472" s="259"/>
      <c r="AE472" s="259"/>
      <c r="AF472" s="259"/>
      <c r="AG472" s="259"/>
      <c r="AH472" s="259"/>
      <c r="AI472" s="259"/>
      <c r="AJ472" s="259"/>
      <c r="AK472" s="259"/>
      <c r="AL472" s="259"/>
    </row>
    <row r="473" spans="1:38" s="270" customFormat="1" ht="24.95" customHeight="1" x14ac:dyDescent="0.3">
      <c r="A473" s="259"/>
      <c r="B473" s="259"/>
      <c r="C473" s="259"/>
      <c r="D473" s="259"/>
      <c r="E473" s="259"/>
      <c r="F473" s="259"/>
      <c r="G473" s="274"/>
      <c r="H473" s="96"/>
      <c r="K473" s="272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  <c r="X473" s="271"/>
      <c r="Z473" s="269"/>
      <c r="AA473" s="259"/>
      <c r="AB473" s="259"/>
      <c r="AC473" s="259"/>
      <c r="AD473" s="259"/>
      <c r="AE473" s="259"/>
      <c r="AF473" s="259"/>
      <c r="AG473" s="259"/>
      <c r="AH473" s="259"/>
      <c r="AI473" s="259"/>
      <c r="AJ473" s="259"/>
      <c r="AK473" s="259"/>
      <c r="AL473" s="259"/>
    </row>
    <row r="474" spans="1:38" s="270" customFormat="1" ht="24.95" customHeight="1" x14ac:dyDescent="0.3">
      <c r="A474" s="259"/>
      <c r="B474" s="259"/>
      <c r="C474" s="259"/>
      <c r="D474" s="259"/>
      <c r="E474" s="259"/>
      <c r="F474" s="259"/>
      <c r="G474" s="274"/>
      <c r="H474" s="96"/>
      <c r="K474" s="272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  <c r="X474" s="271"/>
      <c r="Z474" s="269"/>
      <c r="AA474" s="259"/>
      <c r="AB474" s="259"/>
      <c r="AC474" s="259"/>
      <c r="AD474" s="259"/>
      <c r="AE474" s="259"/>
      <c r="AF474" s="259"/>
      <c r="AG474" s="259"/>
      <c r="AH474" s="259"/>
      <c r="AI474" s="259"/>
      <c r="AJ474" s="259"/>
      <c r="AK474" s="259"/>
      <c r="AL474" s="259"/>
    </row>
    <row r="475" spans="1:38" s="270" customFormat="1" ht="24.95" customHeight="1" x14ac:dyDescent="0.3">
      <c r="A475" s="259"/>
      <c r="B475" s="259"/>
      <c r="C475" s="259"/>
      <c r="D475" s="259"/>
      <c r="E475" s="259"/>
      <c r="F475" s="259"/>
      <c r="G475" s="274"/>
      <c r="H475" s="96"/>
      <c r="K475" s="272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  <c r="X475" s="271"/>
      <c r="Z475" s="269"/>
      <c r="AA475" s="259"/>
      <c r="AB475" s="259"/>
      <c r="AC475" s="259"/>
      <c r="AD475" s="259"/>
      <c r="AE475" s="259"/>
      <c r="AF475" s="259"/>
      <c r="AG475" s="259"/>
      <c r="AH475" s="259"/>
      <c r="AI475" s="259"/>
      <c r="AJ475" s="259"/>
      <c r="AK475" s="259"/>
      <c r="AL475" s="259"/>
    </row>
    <row r="476" spans="1:38" s="270" customFormat="1" ht="24.95" customHeight="1" x14ac:dyDescent="0.3">
      <c r="A476" s="259"/>
      <c r="B476" s="259"/>
      <c r="C476" s="259"/>
      <c r="D476" s="259"/>
      <c r="E476" s="259"/>
      <c r="F476" s="259"/>
      <c r="G476" s="274"/>
      <c r="H476" s="96"/>
      <c r="K476" s="272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  <c r="X476" s="271"/>
      <c r="Z476" s="269"/>
      <c r="AA476" s="259"/>
      <c r="AB476" s="259"/>
      <c r="AC476" s="259"/>
      <c r="AD476" s="259"/>
      <c r="AE476" s="259"/>
      <c r="AF476" s="259"/>
      <c r="AG476" s="259"/>
      <c r="AH476" s="259"/>
      <c r="AI476" s="259"/>
      <c r="AJ476" s="259"/>
      <c r="AK476" s="259"/>
      <c r="AL476" s="259"/>
    </row>
    <row r="477" spans="1:38" s="270" customFormat="1" ht="24.95" customHeight="1" x14ac:dyDescent="0.3">
      <c r="A477" s="259"/>
      <c r="B477" s="259"/>
      <c r="C477" s="259"/>
      <c r="D477" s="259"/>
      <c r="E477" s="259"/>
      <c r="F477" s="259"/>
      <c r="G477" s="274"/>
      <c r="H477" s="96"/>
      <c r="K477" s="272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  <c r="X477" s="271"/>
      <c r="Z477" s="269"/>
      <c r="AA477" s="259"/>
      <c r="AB477" s="259"/>
      <c r="AC477" s="259"/>
      <c r="AD477" s="259"/>
      <c r="AE477" s="259"/>
      <c r="AF477" s="259"/>
      <c r="AG477" s="259"/>
      <c r="AH477" s="259"/>
      <c r="AI477" s="259"/>
      <c r="AJ477" s="259"/>
      <c r="AK477" s="259"/>
      <c r="AL477" s="259"/>
    </row>
    <row r="478" spans="1:38" s="270" customFormat="1" ht="24.95" customHeight="1" x14ac:dyDescent="0.3">
      <c r="A478" s="259"/>
      <c r="B478" s="259"/>
      <c r="C478" s="259"/>
      <c r="D478" s="259"/>
      <c r="E478" s="259"/>
      <c r="F478" s="259"/>
      <c r="G478" s="274"/>
      <c r="H478" s="96"/>
      <c r="K478" s="272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  <c r="X478" s="271"/>
      <c r="Z478" s="269"/>
      <c r="AA478" s="259"/>
      <c r="AB478" s="259"/>
      <c r="AC478" s="259"/>
      <c r="AD478" s="259"/>
      <c r="AE478" s="259"/>
      <c r="AF478" s="259"/>
      <c r="AG478" s="259"/>
      <c r="AH478" s="259"/>
      <c r="AI478" s="259"/>
      <c r="AJ478" s="259"/>
      <c r="AK478" s="259"/>
      <c r="AL478" s="259"/>
    </row>
    <row r="479" spans="1:38" s="270" customFormat="1" ht="24.95" customHeight="1" x14ac:dyDescent="0.3">
      <c r="A479" s="259"/>
      <c r="B479" s="259"/>
      <c r="C479" s="259"/>
      <c r="D479" s="259"/>
      <c r="E479" s="259"/>
      <c r="F479" s="259"/>
      <c r="G479" s="274"/>
      <c r="H479" s="96"/>
      <c r="K479" s="272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  <c r="X479" s="271"/>
      <c r="Z479" s="269"/>
      <c r="AA479" s="259"/>
      <c r="AB479" s="259"/>
      <c r="AC479" s="259"/>
      <c r="AD479" s="259"/>
      <c r="AE479" s="259"/>
      <c r="AF479" s="259"/>
      <c r="AG479" s="259"/>
      <c r="AH479" s="259"/>
      <c r="AI479" s="259"/>
      <c r="AJ479" s="259"/>
      <c r="AK479" s="259"/>
      <c r="AL479" s="259"/>
    </row>
    <row r="480" spans="1:38" s="270" customFormat="1" ht="24.95" customHeight="1" x14ac:dyDescent="0.3">
      <c r="A480" s="259"/>
      <c r="B480" s="259"/>
      <c r="C480" s="259"/>
      <c r="D480" s="259"/>
      <c r="E480" s="259"/>
      <c r="F480" s="259"/>
      <c r="G480" s="274"/>
      <c r="H480" s="96"/>
      <c r="K480" s="272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  <c r="X480" s="271"/>
      <c r="Z480" s="269"/>
      <c r="AA480" s="259"/>
      <c r="AB480" s="259"/>
      <c r="AC480" s="259"/>
      <c r="AD480" s="259"/>
      <c r="AE480" s="259"/>
      <c r="AF480" s="259"/>
      <c r="AG480" s="259"/>
      <c r="AH480" s="259"/>
      <c r="AI480" s="259"/>
      <c r="AJ480" s="259"/>
      <c r="AK480" s="259"/>
      <c r="AL480" s="259"/>
    </row>
    <row r="481" spans="1:38" s="270" customFormat="1" ht="24.95" customHeight="1" x14ac:dyDescent="0.3">
      <c r="A481" s="259"/>
      <c r="B481" s="259"/>
      <c r="C481" s="259"/>
      <c r="D481" s="259"/>
      <c r="E481" s="259"/>
      <c r="F481" s="259"/>
      <c r="G481" s="274"/>
      <c r="H481" s="96"/>
      <c r="K481" s="272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  <c r="X481" s="271"/>
      <c r="Z481" s="269"/>
      <c r="AA481" s="259"/>
      <c r="AB481" s="259"/>
      <c r="AC481" s="259"/>
      <c r="AD481" s="259"/>
      <c r="AE481" s="259"/>
      <c r="AF481" s="259"/>
      <c r="AG481" s="259"/>
      <c r="AH481" s="259"/>
      <c r="AI481" s="259"/>
      <c r="AJ481" s="259"/>
      <c r="AK481" s="259"/>
      <c r="AL481" s="259"/>
    </row>
    <row r="482" spans="1:38" s="270" customFormat="1" ht="24.95" customHeight="1" x14ac:dyDescent="0.3">
      <c r="A482" s="259"/>
      <c r="B482" s="259"/>
      <c r="C482" s="259"/>
      <c r="D482" s="259"/>
      <c r="E482" s="259"/>
      <c r="F482" s="259"/>
      <c r="G482" s="274"/>
      <c r="H482" s="96"/>
      <c r="K482" s="272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  <c r="X482" s="271"/>
      <c r="Z482" s="269"/>
      <c r="AA482" s="259"/>
      <c r="AB482" s="259"/>
      <c r="AC482" s="259"/>
      <c r="AD482" s="259"/>
      <c r="AE482" s="259"/>
      <c r="AF482" s="259"/>
      <c r="AG482" s="259"/>
      <c r="AH482" s="259"/>
      <c r="AI482" s="259"/>
      <c r="AJ482" s="259"/>
      <c r="AK482" s="259"/>
      <c r="AL482" s="259"/>
    </row>
    <row r="483" spans="1:38" s="270" customFormat="1" ht="24.95" customHeight="1" x14ac:dyDescent="0.3">
      <c r="A483" s="259"/>
      <c r="B483" s="259"/>
      <c r="C483" s="259"/>
      <c r="D483" s="259"/>
      <c r="E483" s="259"/>
      <c r="F483" s="259"/>
      <c r="G483" s="274"/>
      <c r="H483" s="96"/>
      <c r="K483" s="272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  <c r="X483" s="271"/>
      <c r="Z483" s="269"/>
      <c r="AA483" s="259"/>
      <c r="AB483" s="259"/>
      <c r="AC483" s="259"/>
      <c r="AD483" s="259"/>
      <c r="AE483" s="259"/>
      <c r="AF483" s="259"/>
      <c r="AG483" s="259"/>
      <c r="AH483" s="259"/>
      <c r="AI483" s="259"/>
      <c r="AJ483" s="259"/>
      <c r="AK483" s="259"/>
      <c r="AL483" s="259"/>
    </row>
    <row r="484" spans="1:38" s="270" customFormat="1" ht="24.95" customHeight="1" x14ac:dyDescent="0.3">
      <c r="A484" s="259"/>
      <c r="B484" s="259"/>
      <c r="C484" s="259"/>
      <c r="D484" s="259"/>
      <c r="E484" s="259"/>
      <c r="F484" s="259"/>
      <c r="G484" s="274"/>
      <c r="H484" s="96"/>
      <c r="K484" s="272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  <c r="X484" s="271"/>
      <c r="Z484" s="269"/>
      <c r="AA484" s="259"/>
      <c r="AB484" s="259"/>
      <c r="AC484" s="259"/>
      <c r="AD484" s="259"/>
      <c r="AE484" s="259"/>
      <c r="AF484" s="259"/>
      <c r="AG484" s="259"/>
      <c r="AH484" s="259"/>
      <c r="AI484" s="259"/>
      <c r="AJ484" s="259"/>
      <c r="AK484" s="259"/>
      <c r="AL484" s="259"/>
    </row>
    <row r="485" spans="1:38" s="270" customFormat="1" ht="24.95" customHeight="1" x14ac:dyDescent="0.3">
      <c r="A485" s="259"/>
      <c r="B485" s="259"/>
      <c r="C485" s="259"/>
      <c r="D485" s="259"/>
      <c r="E485" s="259"/>
      <c r="F485" s="259"/>
      <c r="G485" s="274"/>
      <c r="H485" s="96"/>
      <c r="K485" s="272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  <c r="X485" s="271"/>
      <c r="Z485" s="269"/>
      <c r="AA485" s="259"/>
      <c r="AB485" s="259"/>
      <c r="AC485" s="259"/>
      <c r="AD485" s="259"/>
      <c r="AE485" s="259"/>
      <c r="AF485" s="259"/>
      <c r="AG485" s="259"/>
      <c r="AH485" s="259"/>
      <c r="AI485" s="259"/>
      <c r="AJ485" s="259"/>
      <c r="AK485" s="259"/>
      <c r="AL485" s="259"/>
    </row>
    <row r="486" spans="1:38" s="270" customFormat="1" ht="24.95" customHeight="1" x14ac:dyDescent="0.3">
      <c r="A486" s="259"/>
      <c r="B486" s="259"/>
      <c r="C486" s="259"/>
      <c r="D486" s="259"/>
      <c r="E486" s="259"/>
      <c r="F486" s="259"/>
      <c r="G486" s="274"/>
      <c r="H486" s="96"/>
      <c r="K486" s="272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  <c r="X486" s="271"/>
      <c r="Z486" s="269"/>
      <c r="AA486" s="259"/>
      <c r="AB486" s="259"/>
      <c r="AC486" s="259"/>
      <c r="AD486" s="259"/>
      <c r="AE486" s="259"/>
      <c r="AF486" s="259"/>
      <c r="AG486" s="259"/>
      <c r="AH486" s="259"/>
      <c r="AI486" s="259"/>
      <c r="AJ486" s="259"/>
      <c r="AK486" s="259"/>
      <c r="AL486" s="259"/>
    </row>
    <row r="487" spans="1:38" s="270" customFormat="1" ht="24.95" customHeight="1" x14ac:dyDescent="0.3">
      <c r="A487" s="259"/>
      <c r="B487" s="259"/>
      <c r="C487" s="259"/>
      <c r="D487" s="259"/>
      <c r="E487" s="259"/>
      <c r="F487" s="259"/>
      <c r="G487" s="274"/>
      <c r="H487" s="96"/>
      <c r="K487" s="272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  <c r="X487" s="271"/>
      <c r="Z487" s="269"/>
      <c r="AA487" s="259"/>
      <c r="AB487" s="259"/>
      <c r="AC487" s="259"/>
      <c r="AD487" s="259"/>
      <c r="AE487" s="259"/>
      <c r="AF487" s="259"/>
      <c r="AG487" s="259"/>
      <c r="AH487" s="259"/>
      <c r="AI487" s="259"/>
      <c r="AJ487" s="259"/>
      <c r="AK487" s="259"/>
      <c r="AL487" s="259"/>
    </row>
    <row r="488" spans="1:38" s="270" customFormat="1" ht="24.95" customHeight="1" x14ac:dyDescent="0.3">
      <c r="A488" s="259"/>
      <c r="B488" s="259"/>
      <c r="C488" s="259"/>
      <c r="D488" s="259"/>
      <c r="E488" s="259"/>
      <c r="F488" s="259"/>
      <c r="G488" s="274"/>
      <c r="H488" s="96"/>
      <c r="K488" s="272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  <c r="X488" s="271"/>
      <c r="Z488" s="269"/>
      <c r="AA488" s="259"/>
      <c r="AB488" s="259"/>
      <c r="AC488" s="259"/>
      <c r="AD488" s="259"/>
      <c r="AE488" s="259"/>
      <c r="AF488" s="259"/>
      <c r="AG488" s="259"/>
      <c r="AH488" s="259"/>
      <c r="AI488" s="259"/>
      <c r="AJ488" s="259"/>
      <c r="AK488" s="259"/>
      <c r="AL488" s="259"/>
    </row>
    <row r="489" spans="1:38" s="270" customFormat="1" ht="24.95" customHeight="1" x14ac:dyDescent="0.3">
      <c r="A489" s="259"/>
      <c r="B489" s="259"/>
      <c r="C489" s="259"/>
      <c r="D489" s="259"/>
      <c r="E489" s="259"/>
      <c r="F489" s="259"/>
      <c r="G489" s="274"/>
      <c r="H489" s="96"/>
      <c r="K489" s="272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  <c r="X489" s="271"/>
      <c r="Z489" s="269"/>
      <c r="AA489" s="259"/>
      <c r="AB489" s="259"/>
      <c r="AC489" s="259"/>
      <c r="AD489" s="259"/>
      <c r="AE489" s="259"/>
      <c r="AF489" s="259"/>
      <c r="AG489" s="259"/>
      <c r="AH489" s="259"/>
      <c r="AI489" s="259"/>
      <c r="AJ489" s="259"/>
      <c r="AK489" s="259"/>
      <c r="AL489" s="259"/>
    </row>
    <row r="490" spans="1:38" s="270" customFormat="1" ht="24.95" customHeight="1" x14ac:dyDescent="0.3">
      <c r="A490" s="259"/>
      <c r="B490" s="259"/>
      <c r="C490" s="259"/>
      <c r="D490" s="259"/>
      <c r="E490" s="259"/>
      <c r="F490" s="259"/>
      <c r="G490" s="274"/>
      <c r="H490" s="96"/>
      <c r="K490" s="272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  <c r="X490" s="271"/>
      <c r="Z490" s="269"/>
      <c r="AA490" s="259"/>
      <c r="AB490" s="259"/>
      <c r="AC490" s="259"/>
      <c r="AD490" s="259"/>
      <c r="AE490" s="259"/>
      <c r="AF490" s="259"/>
      <c r="AG490" s="259"/>
      <c r="AH490" s="259"/>
      <c r="AI490" s="259"/>
      <c r="AJ490" s="259"/>
      <c r="AK490" s="259"/>
      <c r="AL490" s="259"/>
    </row>
    <row r="491" spans="1:38" s="270" customFormat="1" ht="24.95" customHeight="1" x14ac:dyDescent="0.3">
      <c r="A491" s="259"/>
      <c r="B491" s="259"/>
      <c r="C491" s="259"/>
      <c r="D491" s="259"/>
      <c r="E491" s="259"/>
      <c r="F491" s="259"/>
      <c r="G491" s="274"/>
      <c r="H491" s="96"/>
      <c r="K491" s="272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  <c r="X491" s="271"/>
      <c r="Z491" s="269"/>
      <c r="AA491" s="259"/>
      <c r="AB491" s="259"/>
      <c r="AC491" s="259"/>
      <c r="AD491" s="259"/>
      <c r="AE491" s="259"/>
      <c r="AF491" s="259"/>
      <c r="AG491" s="259"/>
      <c r="AH491" s="259"/>
      <c r="AI491" s="259"/>
      <c r="AJ491" s="259"/>
      <c r="AK491" s="259"/>
      <c r="AL491" s="259"/>
    </row>
    <row r="492" spans="1:38" s="270" customFormat="1" ht="24.95" customHeight="1" x14ac:dyDescent="0.3">
      <c r="A492" s="259"/>
      <c r="B492" s="259"/>
      <c r="C492" s="259"/>
      <c r="D492" s="259"/>
      <c r="E492" s="259"/>
      <c r="F492" s="259"/>
      <c r="G492" s="274"/>
      <c r="H492" s="96"/>
      <c r="K492" s="272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  <c r="X492" s="271"/>
      <c r="Z492" s="269"/>
      <c r="AA492" s="259"/>
      <c r="AB492" s="259"/>
      <c r="AC492" s="259"/>
      <c r="AD492" s="259"/>
      <c r="AE492" s="259"/>
      <c r="AF492" s="259"/>
      <c r="AG492" s="259"/>
      <c r="AH492" s="259"/>
      <c r="AI492" s="259"/>
      <c r="AJ492" s="259"/>
      <c r="AK492" s="259"/>
      <c r="AL492" s="259"/>
    </row>
    <row r="493" spans="1:38" s="270" customFormat="1" ht="24.95" customHeight="1" x14ac:dyDescent="0.3">
      <c r="A493" s="259"/>
      <c r="B493" s="259"/>
      <c r="C493" s="259"/>
      <c r="D493" s="259"/>
      <c r="E493" s="259"/>
      <c r="F493" s="259"/>
      <c r="G493" s="274"/>
      <c r="H493" s="96"/>
      <c r="K493" s="272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  <c r="X493" s="271"/>
      <c r="Z493" s="269"/>
      <c r="AA493" s="259"/>
      <c r="AB493" s="259"/>
      <c r="AC493" s="259"/>
      <c r="AD493" s="259"/>
      <c r="AE493" s="259"/>
      <c r="AF493" s="259"/>
      <c r="AG493" s="259"/>
      <c r="AH493" s="259"/>
      <c r="AI493" s="259"/>
      <c r="AJ493" s="259"/>
      <c r="AK493" s="259"/>
      <c r="AL493" s="259"/>
    </row>
    <row r="494" spans="1:38" s="270" customFormat="1" ht="24.95" customHeight="1" x14ac:dyDescent="0.3">
      <c r="A494" s="259"/>
      <c r="B494" s="259"/>
      <c r="C494" s="259"/>
      <c r="D494" s="259"/>
      <c r="E494" s="259"/>
      <c r="F494" s="259"/>
      <c r="G494" s="274"/>
      <c r="H494" s="96"/>
      <c r="K494" s="272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  <c r="X494" s="271"/>
      <c r="Z494" s="269"/>
      <c r="AA494" s="259"/>
      <c r="AB494" s="259"/>
      <c r="AC494" s="259"/>
      <c r="AD494" s="259"/>
      <c r="AE494" s="259"/>
      <c r="AF494" s="259"/>
      <c r="AG494" s="259"/>
      <c r="AH494" s="259"/>
      <c r="AI494" s="259"/>
      <c r="AJ494" s="259"/>
      <c r="AK494" s="259"/>
      <c r="AL494" s="259"/>
    </row>
    <row r="495" spans="1:38" s="270" customFormat="1" ht="24.95" customHeight="1" x14ac:dyDescent="0.3">
      <c r="A495" s="259"/>
      <c r="B495" s="259"/>
      <c r="C495" s="259"/>
      <c r="D495" s="259"/>
      <c r="E495" s="259"/>
      <c r="F495" s="259"/>
      <c r="G495" s="274"/>
      <c r="H495" s="96"/>
      <c r="K495" s="272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  <c r="X495" s="271"/>
      <c r="Z495" s="269"/>
      <c r="AA495" s="259"/>
      <c r="AB495" s="259"/>
      <c r="AC495" s="259"/>
      <c r="AD495" s="259"/>
      <c r="AE495" s="259"/>
      <c r="AF495" s="259"/>
      <c r="AG495" s="259"/>
      <c r="AH495" s="259"/>
      <c r="AI495" s="259"/>
      <c r="AJ495" s="259"/>
      <c r="AK495" s="259"/>
      <c r="AL495" s="259"/>
    </row>
    <row r="496" spans="1:38" s="270" customFormat="1" ht="24.95" customHeight="1" x14ac:dyDescent="0.3">
      <c r="A496" s="259"/>
      <c r="B496" s="259"/>
      <c r="C496" s="259"/>
      <c r="D496" s="259"/>
      <c r="E496" s="259"/>
      <c r="F496" s="259"/>
      <c r="G496" s="274"/>
      <c r="H496" s="96"/>
      <c r="K496" s="272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  <c r="X496" s="271"/>
      <c r="Z496" s="269"/>
      <c r="AA496" s="259"/>
      <c r="AB496" s="259"/>
      <c r="AC496" s="259"/>
      <c r="AD496" s="259"/>
      <c r="AE496" s="259"/>
      <c r="AF496" s="259"/>
      <c r="AG496" s="259"/>
      <c r="AH496" s="259"/>
      <c r="AI496" s="259"/>
      <c r="AJ496" s="259"/>
      <c r="AK496" s="259"/>
      <c r="AL496" s="259"/>
    </row>
    <row r="497" spans="1:38" s="270" customFormat="1" ht="24.95" customHeight="1" x14ac:dyDescent="0.3">
      <c r="A497" s="259"/>
      <c r="B497" s="259"/>
      <c r="C497" s="259"/>
      <c r="D497" s="259"/>
      <c r="E497" s="259"/>
      <c r="F497" s="259"/>
      <c r="G497" s="274"/>
      <c r="H497" s="96"/>
      <c r="K497" s="272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  <c r="X497" s="271"/>
      <c r="Z497" s="269"/>
      <c r="AA497" s="259"/>
      <c r="AB497" s="259"/>
      <c r="AC497" s="259"/>
      <c r="AD497" s="259"/>
      <c r="AE497" s="259"/>
      <c r="AF497" s="259"/>
      <c r="AG497" s="259"/>
      <c r="AH497" s="259"/>
      <c r="AI497" s="259"/>
      <c r="AJ497" s="259"/>
      <c r="AK497" s="259"/>
      <c r="AL497" s="259"/>
    </row>
    <row r="498" spans="1:38" s="270" customFormat="1" ht="24.95" customHeight="1" x14ac:dyDescent="0.3">
      <c r="A498" s="259"/>
      <c r="B498" s="259"/>
      <c r="C498" s="259"/>
      <c r="D498" s="259"/>
      <c r="E498" s="259"/>
      <c r="F498" s="259"/>
      <c r="G498" s="274"/>
      <c r="H498" s="96"/>
      <c r="K498" s="272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  <c r="X498" s="271"/>
      <c r="Z498" s="269"/>
      <c r="AA498" s="259"/>
      <c r="AB498" s="259"/>
      <c r="AC498" s="259"/>
      <c r="AD498" s="259"/>
      <c r="AE498" s="259"/>
      <c r="AF498" s="259"/>
      <c r="AG498" s="259"/>
      <c r="AH498" s="259"/>
      <c r="AI498" s="259"/>
      <c r="AJ498" s="259"/>
      <c r="AK498" s="259"/>
      <c r="AL498" s="259"/>
    </row>
    <row r="499" spans="1:38" s="270" customFormat="1" ht="24.95" customHeight="1" x14ac:dyDescent="0.3">
      <c r="A499" s="259"/>
      <c r="B499" s="259"/>
      <c r="C499" s="259"/>
      <c r="D499" s="259"/>
      <c r="E499" s="259"/>
      <c r="F499" s="259"/>
      <c r="G499" s="274"/>
      <c r="H499" s="96"/>
      <c r="K499" s="272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  <c r="X499" s="271"/>
      <c r="Z499" s="269"/>
      <c r="AA499" s="259"/>
      <c r="AB499" s="259"/>
      <c r="AC499" s="259"/>
      <c r="AD499" s="259"/>
      <c r="AE499" s="259"/>
      <c r="AF499" s="259"/>
      <c r="AG499" s="259"/>
      <c r="AH499" s="259"/>
      <c r="AI499" s="259"/>
      <c r="AJ499" s="259"/>
      <c r="AK499" s="259"/>
      <c r="AL499" s="259"/>
    </row>
    <row r="500" spans="1:38" s="270" customFormat="1" ht="24.95" customHeight="1" x14ac:dyDescent="0.3">
      <c r="A500" s="259"/>
      <c r="B500" s="259"/>
      <c r="C500" s="259"/>
      <c r="D500" s="259"/>
      <c r="E500" s="259"/>
      <c r="F500" s="259"/>
      <c r="G500" s="274"/>
      <c r="H500" s="96"/>
      <c r="K500" s="272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  <c r="X500" s="271"/>
      <c r="Z500" s="269"/>
      <c r="AA500" s="259"/>
      <c r="AB500" s="259"/>
      <c r="AC500" s="259"/>
      <c r="AD500" s="259"/>
      <c r="AE500" s="259"/>
      <c r="AF500" s="259"/>
      <c r="AG500" s="259"/>
      <c r="AH500" s="259"/>
      <c r="AI500" s="259"/>
      <c r="AJ500" s="259"/>
      <c r="AK500" s="259"/>
      <c r="AL500" s="259"/>
    </row>
    <row r="501" spans="1:38" s="270" customFormat="1" ht="24.95" customHeight="1" x14ac:dyDescent="0.3">
      <c r="A501" s="259"/>
      <c r="B501" s="259"/>
      <c r="C501" s="259"/>
      <c r="D501" s="259"/>
      <c r="E501" s="259"/>
      <c r="F501" s="259"/>
      <c r="G501" s="274"/>
      <c r="H501" s="96"/>
      <c r="K501" s="272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  <c r="X501" s="271"/>
      <c r="Z501" s="269"/>
      <c r="AA501" s="259"/>
      <c r="AB501" s="259"/>
      <c r="AC501" s="259"/>
      <c r="AD501" s="259"/>
      <c r="AE501" s="259"/>
      <c r="AF501" s="259"/>
      <c r="AG501" s="259"/>
      <c r="AH501" s="259"/>
      <c r="AI501" s="259"/>
      <c r="AJ501" s="259"/>
      <c r="AK501" s="259"/>
      <c r="AL501" s="259"/>
    </row>
    <row r="502" spans="1:38" s="270" customFormat="1" ht="24.95" customHeight="1" x14ac:dyDescent="0.3">
      <c r="A502" s="259"/>
      <c r="B502" s="259"/>
      <c r="C502" s="259"/>
      <c r="D502" s="259"/>
      <c r="E502" s="259"/>
      <c r="F502" s="259"/>
      <c r="G502" s="274"/>
      <c r="H502" s="96"/>
      <c r="K502" s="272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  <c r="X502" s="271"/>
      <c r="Z502" s="269"/>
      <c r="AA502" s="259"/>
      <c r="AB502" s="259"/>
      <c r="AC502" s="259"/>
      <c r="AD502" s="259"/>
      <c r="AE502" s="259"/>
      <c r="AF502" s="259"/>
      <c r="AG502" s="259"/>
      <c r="AH502" s="259"/>
      <c r="AI502" s="259"/>
      <c r="AJ502" s="259"/>
      <c r="AK502" s="259"/>
      <c r="AL502" s="259"/>
    </row>
    <row r="503" spans="1:38" s="270" customFormat="1" ht="24.95" customHeight="1" x14ac:dyDescent="0.3">
      <c r="A503" s="259"/>
      <c r="B503" s="259"/>
      <c r="C503" s="259"/>
      <c r="D503" s="259"/>
      <c r="E503" s="259"/>
      <c r="F503" s="259"/>
      <c r="G503" s="274"/>
      <c r="H503" s="96"/>
      <c r="K503" s="272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  <c r="X503" s="271"/>
      <c r="Z503" s="269"/>
      <c r="AA503" s="259"/>
      <c r="AB503" s="259"/>
      <c r="AC503" s="259"/>
      <c r="AD503" s="259"/>
      <c r="AE503" s="259"/>
      <c r="AF503" s="259"/>
      <c r="AG503" s="259"/>
      <c r="AH503" s="259"/>
      <c r="AI503" s="259"/>
      <c r="AJ503" s="259"/>
      <c r="AK503" s="259"/>
      <c r="AL503" s="259"/>
    </row>
    <row r="504" spans="1:38" s="270" customFormat="1" ht="24.95" customHeight="1" x14ac:dyDescent="0.3">
      <c r="A504" s="259"/>
      <c r="B504" s="259"/>
      <c r="C504" s="259"/>
      <c r="D504" s="259"/>
      <c r="E504" s="259"/>
      <c r="F504" s="259"/>
      <c r="G504" s="274"/>
      <c r="H504" s="96"/>
      <c r="K504" s="272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  <c r="X504" s="271"/>
      <c r="Z504" s="269"/>
      <c r="AA504" s="259"/>
      <c r="AB504" s="259"/>
      <c r="AC504" s="259"/>
      <c r="AD504" s="259"/>
      <c r="AE504" s="259"/>
      <c r="AF504" s="259"/>
      <c r="AG504" s="259"/>
      <c r="AH504" s="259"/>
      <c r="AI504" s="259"/>
      <c r="AJ504" s="259"/>
      <c r="AK504" s="259"/>
      <c r="AL504" s="259"/>
    </row>
    <row r="505" spans="1:38" s="270" customFormat="1" ht="24.95" customHeight="1" x14ac:dyDescent="0.3">
      <c r="A505" s="259"/>
      <c r="B505" s="259"/>
      <c r="C505" s="259"/>
      <c r="D505" s="259"/>
      <c r="E505" s="259"/>
      <c r="F505" s="259"/>
      <c r="G505" s="274"/>
      <c r="H505" s="96"/>
      <c r="K505" s="272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  <c r="X505" s="271"/>
      <c r="Z505" s="269"/>
      <c r="AA505" s="259"/>
      <c r="AB505" s="259"/>
      <c r="AC505" s="259"/>
      <c r="AD505" s="259"/>
      <c r="AE505" s="259"/>
      <c r="AF505" s="259"/>
      <c r="AG505" s="259"/>
      <c r="AH505" s="259"/>
      <c r="AI505" s="259"/>
      <c r="AJ505" s="259"/>
      <c r="AK505" s="259"/>
      <c r="AL505" s="259"/>
    </row>
    <row r="506" spans="1:38" s="270" customFormat="1" ht="24.95" customHeight="1" x14ac:dyDescent="0.3">
      <c r="A506" s="259"/>
      <c r="B506" s="259"/>
      <c r="C506" s="259"/>
      <c r="D506" s="259"/>
      <c r="E506" s="259"/>
      <c r="F506" s="259"/>
      <c r="G506" s="274"/>
      <c r="H506" s="96"/>
      <c r="K506" s="272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  <c r="X506" s="271"/>
      <c r="Z506" s="269"/>
      <c r="AA506" s="259"/>
      <c r="AB506" s="259"/>
      <c r="AC506" s="259"/>
      <c r="AD506" s="259"/>
      <c r="AE506" s="259"/>
      <c r="AF506" s="259"/>
      <c r="AG506" s="259"/>
      <c r="AH506" s="259"/>
      <c r="AI506" s="259"/>
      <c r="AJ506" s="259"/>
      <c r="AK506" s="259"/>
      <c r="AL506" s="259"/>
    </row>
    <row r="507" spans="1:38" s="270" customFormat="1" ht="24.95" customHeight="1" x14ac:dyDescent="0.3">
      <c r="A507" s="259"/>
      <c r="B507" s="259"/>
      <c r="C507" s="259"/>
      <c r="D507" s="259"/>
      <c r="E507" s="259"/>
      <c r="F507" s="259"/>
      <c r="G507" s="274"/>
      <c r="H507" s="96"/>
      <c r="K507" s="272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  <c r="X507" s="271"/>
      <c r="Z507" s="269"/>
      <c r="AA507" s="259"/>
      <c r="AB507" s="259"/>
      <c r="AC507" s="259"/>
      <c r="AD507" s="259"/>
      <c r="AE507" s="259"/>
      <c r="AF507" s="259"/>
      <c r="AG507" s="259"/>
      <c r="AH507" s="259"/>
      <c r="AI507" s="259"/>
      <c r="AJ507" s="259"/>
      <c r="AK507" s="259"/>
      <c r="AL507" s="259"/>
    </row>
    <row r="508" spans="1:38" s="270" customFormat="1" ht="24.95" customHeight="1" x14ac:dyDescent="0.3">
      <c r="A508" s="259"/>
      <c r="B508" s="259"/>
      <c r="C508" s="259"/>
      <c r="D508" s="259"/>
      <c r="E508" s="259"/>
      <c r="F508" s="259"/>
      <c r="G508" s="274"/>
      <c r="H508" s="96"/>
      <c r="K508" s="272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  <c r="X508" s="271"/>
      <c r="Z508" s="269"/>
      <c r="AA508" s="259"/>
      <c r="AB508" s="259"/>
      <c r="AC508" s="259"/>
      <c r="AD508" s="259"/>
      <c r="AE508" s="259"/>
      <c r="AF508" s="259"/>
      <c r="AG508" s="259"/>
      <c r="AH508" s="259"/>
      <c r="AI508" s="259"/>
      <c r="AJ508" s="259"/>
      <c r="AK508" s="259"/>
      <c r="AL508" s="259"/>
    </row>
    <row r="509" spans="1:38" s="270" customFormat="1" ht="24.95" customHeight="1" x14ac:dyDescent="0.3">
      <c r="A509" s="259"/>
      <c r="B509" s="259"/>
      <c r="C509" s="259"/>
      <c r="D509" s="259"/>
      <c r="E509" s="259"/>
      <c r="F509" s="259"/>
      <c r="G509" s="274"/>
      <c r="H509" s="96"/>
      <c r="K509" s="272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  <c r="X509" s="271"/>
      <c r="Z509" s="269"/>
      <c r="AA509" s="259"/>
      <c r="AB509" s="259"/>
      <c r="AC509" s="259"/>
      <c r="AD509" s="259"/>
      <c r="AE509" s="259"/>
      <c r="AF509" s="259"/>
      <c r="AG509" s="259"/>
      <c r="AH509" s="259"/>
      <c r="AI509" s="259"/>
      <c r="AJ509" s="259"/>
      <c r="AK509" s="259"/>
      <c r="AL509" s="259"/>
    </row>
    <row r="510" spans="1:38" s="270" customFormat="1" ht="24.95" customHeight="1" x14ac:dyDescent="0.3">
      <c r="A510" s="259"/>
      <c r="B510" s="259"/>
      <c r="C510" s="259"/>
      <c r="D510" s="259"/>
      <c r="E510" s="259"/>
      <c r="F510" s="259"/>
      <c r="G510" s="274"/>
      <c r="H510" s="96"/>
      <c r="K510" s="272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  <c r="X510" s="271"/>
      <c r="Z510" s="269"/>
      <c r="AA510" s="259"/>
      <c r="AB510" s="259"/>
      <c r="AC510" s="259"/>
      <c r="AD510" s="259"/>
      <c r="AE510" s="259"/>
      <c r="AF510" s="259"/>
      <c r="AG510" s="259"/>
      <c r="AH510" s="259"/>
      <c r="AI510" s="259"/>
      <c r="AJ510" s="259"/>
      <c r="AK510" s="259"/>
      <c r="AL510" s="259"/>
    </row>
    <row r="511" spans="1:38" s="270" customFormat="1" ht="24.95" customHeight="1" x14ac:dyDescent="0.3">
      <c r="A511" s="259"/>
      <c r="B511" s="259"/>
      <c r="C511" s="259"/>
      <c r="D511" s="259"/>
      <c r="E511" s="259"/>
      <c r="F511" s="259"/>
      <c r="G511" s="274"/>
      <c r="H511" s="96"/>
      <c r="K511" s="272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  <c r="X511" s="271"/>
      <c r="Z511" s="269"/>
      <c r="AA511" s="259"/>
      <c r="AB511" s="259"/>
      <c r="AC511" s="259"/>
      <c r="AD511" s="259"/>
      <c r="AE511" s="259"/>
      <c r="AF511" s="259"/>
      <c r="AG511" s="259"/>
      <c r="AH511" s="259"/>
      <c r="AI511" s="259"/>
      <c r="AJ511" s="259"/>
      <c r="AK511" s="259"/>
      <c r="AL511" s="259"/>
    </row>
    <row r="512" spans="1:38" s="270" customFormat="1" ht="24.95" customHeight="1" x14ac:dyDescent="0.3">
      <c r="A512" s="259"/>
      <c r="B512" s="259"/>
      <c r="C512" s="259"/>
      <c r="D512" s="259"/>
      <c r="E512" s="259"/>
      <c r="F512" s="259"/>
      <c r="G512" s="274"/>
      <c r="H512" s="96"/>
      <c r="K512" s="272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  <c r="X512" s="271"/>
      <c r="Z512" s="269"/>
      <c r="AA512" s="259"/>
      <c r="AB512" s="259"/>
      <c r="AC512" s="259"/>
      <c r="AD512" s="259"/>
      <c r="AE512" s="259"/>
      <c r="AF512" s="259"/>
      <c r="AG512" s="259"/>
      <c r="AH512" s="259"/>
      <c r="AI512" s="259"/>
      <c r="AJ512" s="259"/>
      <c r="AK512" s="259"/>
      <c r="AL512" s="259"/>
    </row>
    <row r="513" spans="1:38" s="270" customFormat="1" ht="24.95" customHeight="1" x14ac:dyDescent="0.3">
      <c r="A513" s="259"/>
      <c r="B513" s="259"/>
      <c r="C513" s="259"/>
      <c r="D513" s="259"/>
      <c r="E513" s="259"/>
      <c r="F513" s="259"/>
      <c r="G513" s="274"/>
      <c r="H513" s="96"/>
      <c r="K513" s="272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  <c r="X513" s="271"/>
      <c r="Z513" s="269"/>
      <c r="AA513" s="259"/>
      <c r="AB513" s="259"/>
      <c r="AC513" s="259"/>
      <c r="AD513" s="259"/>
      <c r="AE513" s="259"/>
      <c r="AF513" s="259"/>
      <c r="AG513" s="259"/>
      <c r="AH513" s="259"/>
      <c r="AI513" s="259"/>
      <c r="AJ513" s="259"/>
      <c r="AK513" s="259"/>
      <c r="AL513" s="259"/>
    </row>
    <row r="514" spans="1:38" s="270" customFormat="1" ht="24.95" customHeight="1" x14ac:dyDescent="0.3">
      <c r="A514" s="259"/>
      <c r="B514" s="259"/>
      <c r="C514" s="259"/>
      <c r="D514" s="259"/>
      <c r="E514" s="259"/>
      <c r="F514" s="259"/>
      <c r="G514" s="274"/>
      <c r="H514" s="96"/>
      <c r="K514" s="272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  <c r="X514" s="271"/>
      <c r="Z514" s="269"/>
      <c r="AA514" s="259"/>
      <c r="AB514" s="259"/>
      <c r="AC514" s="259"/>
      <c r="AD514" s="259"/>
      <c r="AE514" s="259"/>
      <c r="AF514" s="259"/>
      <c r="AG514" s="259"/>
      <c r="AH514" s="259"/>
      <c r="AI514" s="259"/>
      <c r="AJ514" s="259"/>
      <c r="AK514" s="259"/>
      <c r="AL514" s="259"/>
    </row>
    <row r="515" spans="1:38" s="270" customFormat="1" ht="24.95" customHeight="1" x14ac:dyDescent="0.3">
      <c r="A515" s="259"/>
      <c r="B515" s="259"/>
      <c r="C515" s="259"/>
      <c r="D515" s="259"/>
      <c r="E515" s="259"/>
      <c r="F515" s="259"/>
      <c r="G515" s="274"/>
      <c r="H515" s="96"/>
      <c r="K515" s="272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  <c r="X515" s="271"/>
      <c r="Z515" s="269"/>
      <c r="AA515" s="259"/>
      <c r="AB515" s="259"/>
      <c r="AC515" s="259"/>
      <c r="AD515" s="259"/>
      <c r="AE515" s="259"/>
      <c r="AF515" s="259"/>
      <c r="AG515" s="259"/>
      <c r="AH515" s="259"/>
      <c r="AI515" s="259"/>
      <c r="AJ515" s="259"/>
      <c r="AK515" s="259"/>
      <c r="AL515" s="259"/>
    </row>
    <row r="516" spans="1:38" s="270" customFormat="1" ht="24.95" customHeight="1" x14ac:dyDescent="0.3">
      <c r="A516" s="259"/>
      <c r="B516" s="259"/>
      <c r="C516" s="259"/>
      <c r="D516" s="259"/>
      <c r="E516" s="259"/>
      <c r="F516" s="259"/>
      <c r="G516" s="274"/>
      <c r="H516" s="96"/>
      <c r="K516" s="272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  <c r="X516" s="271"/>
      <c r="Z516" s="269"/>
      <c r="AA516" s="259"/>
      <c r="AB516" s="259"/>
      <c r="AC516" s="259"/>
      <c r="AD516" s="259"/>
      <c r="AE516" s="259"/>
      <c r="AF516" s="259"/>
      <c r="AG516" s="259"/>
      <c r="AH516" s="259"/>
      <c r="AI516" s="259"/>
      <c r="AJ516" s="259"/>
      <c r="AK516" s="259"/>
      <c r="AL516" s="259"/>
    </row>
    <row r="517" spans="1:38" s="270" customFormat="1" ht="24.95" customHeight="1" x14ac:dyDescent="0.3">
      <c r="A517" s="259"/>
      <c r="B517" s="259"/>
      <c r="C517" s="259"/>
      <c r="D517" s="259"/>
      <c r="E517" s="259"/>
      <c r="F517" s="259"/>
      <c r="G517" s="274"/>
      <c r="H517" s="96"/>
      <c r="K517" s="272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  <c r="X517" s="271"/>
      <c r="Z517" s="269"/>
      <c r="AA517" s="259"/>
      <c r="AB517" s="259"/>
      <c r="AC517" s="259"/>
      <c r="AD517" s="259"/>
      <c r="AE517" s="259"/>
      <c r="AF517" s="259"/>
      <c r="AG517" s="259"/>
      <c r="AH517" s="259"/>
      <c r="AI517" s="259"/>
      <c r="AJ517" s="259"/>
      <c r="AK517" s="259"/>
      <c r="AL517" s="259"/>
    </row>
    <row r="518" spans="1:38" s="270" customFormat="1" ht="24.95" customHeight="1" x14ac:dyDescent="0.3">
      <c r="A518" s="259"/>
      <c r="B518" s="259"/>
      <c r="C518" s="259"/>
      <c r="D518" s="259"/>
      <c r="E518" s="259"/>
      <c r="F518" s="259"/>
      <c r="G518" s="274"/>
      <c r="H518" s="96"/>
      <c r="K518" s="272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  <c r="X518" s="271"/>
      <c r="Z518" s="269"/>
      <c r="AA518" s="259"/>
      <c r="AB518" s="259"/>
      <c r="AC518" s="259"/>
      <c r="AD518" s="259"/>
      <c r="AE518" s="259"/>
      <c r="AF518" s="259"/>
      <c r="AG518" s="259"/>
      <c r="AH518" s="259"/>
      <c r="AI518" s="259"/>
      <c r="AJ518" s="259"/>
      <c r="AK518" s="259"/>
      <c r="AL518" s="259"/>
    </row>
    <row r="519" spans="1:38" s="270" customFormat="1" ht="24.95" customHeight="1" x14ac:dyDescent="0.3">
      <c r="A519" s="259"/>
      <c r="B519" s="259"/>
      <c r="C519" s="259"/>
      <c r="D519" s="259"/>
      <c r="E519" s="259"/>
      <c r="F519" s="259"/>
      <c r="G519" s="274"/>
      <c r="H519" s="96"/>
      <c r="K519" s="272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  <c r="X519" s="271"/>
      <c r="Z519" s="269"/>
      <c r="AA519" s="259"/>
      <c r="AB519" s="259"/>
      <c r="AC519" s="259"/>
      <c r="AD519" s="259"/>
      <c r="AE519" s="259"/>
      <c r="AF519" s="259"/>
      <c r="AG519" s="259"/>
      <c r="AH519" s="259"/>
      <c r="AI519" s="259"/>
      <c r="AJ519" s="259"/>
      <c r="AK519" s="259"/>
      <c r="AL519" s="259"/>
    </row>
    <row r="520" spans="1:38" s="270" customFormat="1" ht="24.95" customHeight="1" x14ac:dyDescent="0.3">
      <c r="A520" s="259"/>
      <c r="B520" s="259"/>
      <c r="C520" s="259"/>
      <c r="D520" s="259"/>
      <c r="E520" s="259"/>
      <c r="F520" s="259"/>
      <c r="G520" s="274"/>
      <c r="H520" s="96"/>
      <c r="K520" s="272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  <c r="X520" s="271"/>
      <c r="Z520" s="269"/>
      <c r="AA520" s="259"/>
      <c r="AB520" s="259"/>
      <c r="AC520" s="259"/>
      <c r="AD520" s="259"/>
      <c r="AE520" s="259"/>
      <c r="AF520" s="259"/>
      <c r="AG520" s="259"/>
      <c r="AH520" s="259"/>
      <c r="AI520" s="259"/>
      <c r="AJ520" s="259"/>
      <c r="AK520" s="259"/>
      <c r="AL520" s="259"/>
    </row>
    <row r="521" spans="1:38" s="270" customFormat="1" ht="24.95" customHeight="1" x14ac:dyDescent="0.3">
      <c r="A521" s="259"/>
      <c r="B521" s="259"/>
      <c r="C521" s="259"/>
      <c r="D521" s="259"/>
      <c r="E521" s="259"/>
      <c r="F521" s="259"/>
      <c r="G521" s="274"/>
      <c r="H521" s="96"/>
      <c r="K521" s="272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  <c r="X521" s="271"/>
      <c r="Z521" s="269"/>
      <c r="AA521" s="259"/>
      <c r="AB521" s="259"/>
      <c r="AC521" s="259"/>
      <c r="AD521" s="259"/>
      <c r="AE521" s="259"/>
      <c r="AF521" s="259"/>
      <c r="AG521" s="259"/>
      <c r="AH521" s="259"/>
      <c r="AI521" s="259"/>
      <c r="AJ521" s="259"/>
      <c r="AK521" s="259"/>
      <c r="AL521" s="259"/>
    </row>
    <row r="522" spans="1:38" s="270" customFormat="1" ht="24.95" customHeight="1" x14ac:dyDescent="0.3">
      <c r="A522" s="259"/>
      <c r="B522" s="259"/>
      <c r="C522" s="259"/>
      <c r="D522" s="259"/>
      <c r="E522" s="259"/>
      <c r="F522" s="259"/>
      <c r="G522" s="274"/>
      <c r="H522" s="96"/>
      <c r="K522" s="272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  <c r="X522" s="271"/>
      <c r="Z522" s="269"/>
      <c r="AA522" s="259"/>
      <c r="AB522" s="259"/>
      <c r="AC522" s="259"/>
      <c r="AD522" s="259"/>
      <c r="AE522" s="259"/>
      <c r="AF522" s="259"/>
      <c r="AG522" s="259"/>
      <c r="AH522" s="259"/>
      <c r="AI522" s="259"/>
      <c r="AJ522" s="259"/>
      <c r="AK522" s="259"/>
      <c r="AL522" s="259"/>
    </row>
    <row r="523" spans="1:38" s="270" customFormat="1" ht="24.95" customHeight="1" x14ac:dyDescent="0.3">
      <c r="A523" s="259"/>
      <c r="B523" s="259"/>
      <c r="C523" s="259"/>
      <c r="D523" s="259"/>
      <c r="E523" s="259"/>
      <c r="F523" s="259"/>
      <c r="G523" s="274"/>
      <c r="H523" s="96"/>
      <c r="K523" s="272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  <c r="X523" s="271"/>
      <c r="Z523" s="269"/>
      <c r="AA523" s="259"/>
      <c r="AB523" s="259"/>
      <c r="AC523" s="259"/>
      <c r="AD523" s="259"/>
      <c r="AE523" s="259"/>
      <c r="AF523" s="259"/>
      <c r="AG523" s="259"/>
      <c r="AH523" s="259"/>
      <c r="AI523" s="259"/>
      <c r="AJ523" s="259"/>
      <c r="AK523" s="259"/>
      <c r="AL523" s="259"/>
    </row>
    <row r="524" spans="1:38" s="270" customFormat="1" ht="24.95" customHeight="1" x14ac:dyDescent="0.3">
      <c r="A524" s="259"/>
      <c r="B524" s="259"/>
      <c r="C524" s="259"/>
      <c r="D524" s="259"/>
      <c r="E524" s="259"/>
      <c r="F524" s="259"/>
      <c r="G524" s="274"/>
      <c r="H524" s="96"/>
      <c r="K524" s="272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  <c r="X524" s="271"/>
      <c r="Z524" s="269"/>
      <c r="AA524" s="259"/>
      <c r="AB524" s="259"/>
      <c r="AC524" s="259"/>
      <c r="AD524" s="259"/>
      <c r="AE524" s="259"/>
      <c r="AF524" s="259"/>
      <c r="AG524" s="259"/>
      <c r="AH524" s="259"/>
      <c r="AI524" s="259"/>
      <c r="AJ524" s="259"/>
      <c r="AK524" s="259"/>
      <c r="AL524" s="259"/>
    </row>
    <row r="525" spans="1:38" s="270" customFormat="1" ht="24.95" customHeight="1" x14ac:dyDescent="0.3">
      <c r="A525" s="259"/>
      <c r="B525" s="259"/>
      <c r="C525" s="259"/>
      <c r="D525" s="259"/>
      <c r="E525" s="259"/>
      <c r="F525" s="259"/>
      <c r="G525" s="274"/>
      <c r="H525" s="96"/>
      <c r="K525" s="272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  <c r="X525" s="271"/>
      <c r="Z525" s="269"/>
      <c r="AA525" s="259"/>
      <c r="AB525" s="259"/>
      <c r="AC525" s="259"/>
      <c r="AD525" s="259"/>
      <c r="AE525" s="259"/>
      <c r="AF525" s="259"/>
      <c r="AG525" s="259"/>
      <c r="AH525" s="259"/>
      <c r="AI525" s="259"/>
      <c r="AJ525" s="259"/>
      <c r="AK525" s="259"/>
      <c r="AL525" s="259"/>
    </row>
    <row r="526" spans="1:38" s="270" customFormat="1" ht="24.95" customHeight="1" x14ac:dyDescent="0.3">
      <c r="A526" s="259"/>
      <c r="B526" s="259"/>
      <c r="C526" s="259"/>
      <c r="D526" s="259"/>
      <c r="E526" s="259"/>
      <c r="F526" s="259"/>
      <c r="G526" s="274"/>
      <c r="H526" s="96"/>
      <c r="K526" s="272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  <c r="X526" s="271"/>
      <c r="Z526" s="269"/>
      <c r="AA526" s="259"/>
      <c r="AB526" s="259"/>
      <c r="AC526" s="259"/>
      <c r="AD526" s="259"/>
      <c r="AE526" s="259"/>
      <c r="AF526" s="259"/>
      <c r="AG526" s="259"/>
      <c r="AH526" s="259"/>
      <c r="AI526" s="259"/>
      <c r="AJ526" s="259"/>
      <c r="AK526" s="259"/>
      <c r="AL526" s="259"/>
    </row>
    <row r="527" spans="1:38" s="270" customFormat="1" ht="24.95" customHeight="1" x14ac:dyDescent="0.3">
      <c r="A527" s="259"/>
      <c r="B527" s="259"/>
      <c r="C527" s="259"/>
      <c r="D527" s="259"/>
      <c r="E527" s="259"/>
      <c r="F527" s="259"/>
      <c r="G527" s="274"/>
      <c r="H527" s="96"/>
      <c r="K527" s="272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  <c r="X527" s="271"/>
      <c r="Z527" s="269"/>
      <c r="AA527" s="259"/>
      <c r="AB527" s="259"/>
      <c r="AC527" s="259"/>
      <c r="AD527" s="259"/>
      <c r="AE527" s="259"/>
      <c r="AF527" s="259"/>
      <c r="AG527" s="259"/>
      <c r="AH527" s="259"/>
      <c r="AI527" s="259"/>
      <c r="AJ527" s="259"/>
      <c r="AK527" s="259"/>
      <c r="AL527" s="259"/>
    </row>
    <row r="528" spans="1:38" s="270" customFormat="1" ht="24.95" customHeight="1" x14ac:dyDescent="0.3">
      <c r="A528" s="259"/>
      <c r="B528" s="259"/>
      <c r="C528" s="259"/>
      <c r="D528" s="259"/>
      <c r="E528" s="259"/>
      <c r="F528" s="259"/>
      <c r="G528" s="274"/>
      <c r="H528" s="96"/>
      <c r="K528" s="272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  <c r="X528" s="271"/>
      <c r="Z528" s="269"/>
      <c r="AA528" s="259"/>
      <c r="AB528" s="259"/>
      <c r="AC528" s="259"/>
      <c r="AD528" s="259"/>
      <c r="AE528" s="259"/>
      <c r="AF528" s="259"/>
      <c r="AG528" s="259"/>
      <c r="AH528" s="259"/>
      <c r="AI528" s="259"/>
      <c r="AJ528" s="259"/>
      <c r="AK528" s="259"/>
      <c r="AL528" s="259"/>
    </row>
    <row r="529" spans="1:38" s="270" customFormat="1" ht="24.95" customHeight="1" x14ac:dyDescent="0.3">
      <c r="A529" s="259"/>
      <c r="B529" s="259"/>
      <c r="C529" s="259"/>
      <c r="D529" s="259"/>
      <c r="E529" s="259"/>
      <c r="F529" s="259"/>
      <c r="G529" s="274"/>
      <c r="H529" s="96"/>
      <c r="K529" s="272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  <c r="X529" s="271"/>
      <c r="Z529" s="269"/>
      <c r="AA529" s="259"/>
      <c r="AB529" s="259"/>
      <c r="AC529" s="259"/>
      <c r="AD529" s="259"/>
      <c r="AE529" s="259"/>
      <c r="AF529" s="259"/>
      <c r="AG529" s="259"/>
      <c r="AH529" s="259"/>
      <c r="AI529" s="259"/>
      <c r="AJ529" s="259"/>
      <c r="AK529" s="259"/>
      <c r="AL529" s="259"/>
    </row>
    <row r="530" spans="1:38" s="270" customFormat="1" ht="24.95" customHeight="1" x14ac:dyDescent="0.3">
      <c r="A530" s="259"/>
      <c r="B530" s="259"/>
      <c r="C530" s="259"/>
      <c r="D530" s="259"/>
      <c r="E530" s="259"/>
      <c r="F530" s="259"/>
      <c r="G530" s="274"/>
      <c r="H530" s="96"/>
      <c r="K530" s="272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  <c r="X530" s="271"/>
      <c r="Z530" s="269"/>
      <c r="AA530" s="259"/>
      <c r="AB530" s="259"/>
      <c r="AC530" s="259"/>
      <c r="AD530" s="259"/>
      <c r="AE530" s="259"/>
      <c r="AF530" s="259"/>
      <c r="AG530" s="259"/>
      <c r="AH530" s="259"/>
      <c r="AI530" s="259"/>
      <c r="AJ530" s="259"/>
      <c r="AK530" s="259"/>
      <c r="AL530" s="259"/>
    </row>
    <row r="531" spans="1:38" s="270" customFormat="1" ht="24.95" customHeight="1" x14ac:dyDescent="0.3">
      <c r="A531" s="259"/>
      <c r="B531" s="259"/>
      <c r="C531" s="259"/>
      <c r="D531" s="259"/>
      <c r="E531" s="259"/>
      <c r="F531" s="259"/>
      <c r="G531" s="274"/>
      <c r="H531" s="96"/>
      <c r="K531" s="272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  <c r="X531" s="271"/>
      <c r="Z531" s="269"/>
      <c r="AA531" s="259"/>
      <c r="AB531" s="259"/>
      <c r="AC531" s="259"/>
      <c r="AD531" s="259"/>
      <c r="AE531" s="259"/>
      <c r="AF531" s="259"/>
      <c r="AG531" s="259"/>
      <c r="AH531" s="259"/>
      <c r="AI531" s="259"/>
      <c r="AJ531" s="259"/>
      <c r="AK531" s="259"/>
      <c r="AL531" s="259"/>
    </row>
    <row r="532" spans="1:38" s="270" customFormat="1" ht="24.95" customHeight="1" x14ac:dyDescent="0.3">
      <c r="A532" s="259"/>
      <c r="B532" s="259"/>
      <c r="C532" s="259"/>
      <c r="D532" s="259"/>
      <c r="E532" s="259"/>
      <c r="F532" s="259"/>
      <c r="G532" s="274"/>
      <c r="H532" s="96"/>
      <c r="K532" s="272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  <c r="X532" s="271"/>
      <c r="Z532" s="269"/>
      <c r="AA532" s="259"/>
      <c r="AB532" s="259"/>
      <c r="AC532" s="259"/>
      <c r="AD532" s="259"/>
      <c r="AE532" s="259"/>
      <c r="AF532" s="259"/>
      <c r="AG532" s="259"/>
      <c r="AH532" s="259"/>
      <c r="AI532" s="259"/>
      <c r="AJ532" s="259"/>
      <c r="AK532" s="259"/>
      <c r="AL532" s="259"/>
    </row>
    <row r="533" spans="1:38" s="270" customFormat="1" ht="24.95" customHeight="1" x14ac:dyDescent="0.3">
      <c r="A533" s="259"/>
      <c r="B533" s="259"/>
      <c r="C533" s="259"/>
      <c r="D533" s="259"/>
      <c r="E533" s="259"/>
      <c r="F533" s="259"/>
      <c r="G533" s="274"/>
      <c r="H533" s="96"/>
      <c r="K533" s="272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  <c r="X533" s="271"/>
      <c r="Z533" s="269"/>
      <c r="AA533" s="259"/>
      <c r="AB533" s="259"/>
      <c r="AC533" s="259"/>
      <c r="AD533" s="259"/>
      <c r="AE533" s="259"/>
      <c r="AF533" s="259"/>
      <c r="AG533" s="259"/>
      <c r="AH533" s="259"/>
      <c r="AI533" s="259"/>
      <c r="AJ533" s="259"/>
      <c r="AK533" s="259"/>
      <c r="AL533" s="259"/>
    </row>
    <row r="534" spans="1:38" s="270" customFormat="1" ht="24.95" customHeight="1" x14ac:dyDescent="0.3">
      <c r="A534" s="259"/>
      <c r="B534" s="259"/>
      <c r="C534" s="259"/>
      <c r="D534" s="259"/>
      <c r="E534" s="259"/>
      <c r="F534" s="259"/>
      <c r="G534" s="274"/>
      <c r="H534" s="96"/>
      <c r="K534" s="272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  <c r="X534" s="271"/>
      <c r="Z534" s="269"/>
      <c r="AA534" s="259"/>
      <c r="AB534" s="259"/>
      <c r="AC534" s="259"/>
      <c r="AD534" s="259"/>
      <c r="AE534" s="259"/>
      <c r="AF534" s="259"/>
      <c r="AG534" s="259"/>
      <c r="AH534" s="259"/>
      <c r="AI534" s="259"/>
      <c r="AJ534" s="259"/>
      <c r="AK534" s="259"/>
      <c r="AL534" s="259"/>
    </row>
    <row r="535" spans="1:38" s="270" customFormat="1" ht="24.95" customHeight="1" x14ac:dyDescent="0.3">
      <c r="A535" s="259"/>
      <c r="B535" s="259"/>
      <c r="C535" s="259"/>
      <c r="D535" s="259"/>
      <c r="E535" s="259"/>
      <c r="F535" s="259"/>
      <c r="G535" s="274"/>
      <c r="H535" s="96"/>
      <c r="K535" s="272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  <c r="X535" s="271"/>
      <c r="Z535" s="269"/>
      <c r="AA535" s="259"/>
      <c r="AB535" s="259"/>
      <c r="AC535" s="259"/>
      <c r="AD535" s="259"/>
      <c r="AE535" s="259"/>
      <c r="AF535" s="259"/>
      <c r="AG535" s="259"/>
      <c r="AH535" s="259"/>
      <c r="AI535" s="259"/>
      <c r="AJ535" s="259"/>
      <c r="AK535" s="259"/>
      <c r="AL535" s="259"/>
    </row>
    <row r="536" spans="1:38" s="270" customFormat="1" ht="24.95" customHeight="1" x14ac:dyDescent="0.3">
      <c r="A536" s="259"/>
      <c r="B536" s="259"/>
      <c r="C536" s="259"/>
      <c r="D536" s="259"/>
      <c r="E536" s="259"/>
      <c r="F536" s="259"/>
      <c r="G536" s="274"/>
      <c r="H536" s="96"/>
      <c r="K536" s="272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  <c r="X536" s="271"/>
      <c r="Z536" s="269"/>
      <c r="AA536" s="259"/>
      <c r="AB536" s="259"/>
      <c r="AC536" s="259"/>
      <c r="AD536" s="259"/>
      <c r="AE536" s="259"/>
      <c r="AF536" s="259"/>
      <c r="AG536" s="259"/>
      <c r="AH536" s="259"/>
      <c r="AI536" s="259"/>
      <c r="AJ536" s="259"/>
      <c r="AK536" s="259"/>
      <c r="AL536" s="259"/>
    </row>
    <row r="537" spans="1:38" ht="24.95" customHeight="1" x14ac:dyDescent="0.3"/>
    <row r="538" spans="1:38" ht="24.95" customHeight="1" x14ac:dyDescent="0.3"/>
    <row r="539" spans="1:38" ht="24.95" customHeight="1" x14ac:dyDescent="0.3"/>
    <row r="540" spans="1:38" ht="24.95" customHeight="1" x14ac:dyDescent="0.3"/>
    <row r="541" spans="1:38" ht="24.95" customHeight="1" x14ac:dyDescent="0.3"/>
    <row r="542" spans="1:38" ht="24.95" customHeight="1" x14ac:dyDescent="0.3"/>
    <row r="543" spans="1:38" ht="24.95" customHeight="1" x14ac:dyDescent="0.3"/>
    <row r="544" spans="1:38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</sheetData>
  <mergeCells count="137">
    <mergeCell ref="A1:Y1"/>
    <mergeCell ref="A4:G4"/>
    <mergeCell ref="I4:Y4"/>
    <mergeCell ref="L5:Y5"/>
    <mergeCell ref="A6:G6"/>
    <mergeCell ref="A10:G10"/>
    <mergeCell ref="S19:T19"/>
    <mergeCell ref="P22:Q22"/>
    <mergeCell ref="B11:G11"/>
    <mergeCell ref="C12:G12"/>
    <mergeCell ref="D13:G13"/>
    <mergeCell ref="P16:Q16"/>
    <mergeCell ref="P19:Q19"/>
    <mergeCell ref="R62:S62"/>
    <mergeCell ref="R63:S63"/>
    <mergeCell ref="R64:S64"/>
    <mergeCell ref="P35:Q35"/>
    <mergeCell ref="P38:Q38"/>
    <mergeCell ref="P31:Q31"/>
    <mergeCell ref="P32:Q32"/>
    <mergeCell ref="P23:Q23"/>
    <mergeCell ref="D24:G24"/>
    <mergeCell ref="P27:Q27"/>
    <mergeCell ref="P28:Q28"/>
    <mergeCell ref="R90:S90"/>
    <mergeCell ref="R93:S93"/>
    <mergeCell ref="R95:S95"/>
    <mergeCell ref="R66:S66"/>
    <mergeCell ref="R67:S67"/>
    <mergeCell ref="R68:S68"/>
    <mergeCell ref="D40:G40"/>
    <mergeCell ref="R43:S43"/>
    <mergeCell ref="R44:S44"/>
    <mergeCell ref="R45:S45"/>
    <mergeCell ref="R46:S46"/>
    <mergeCell ref="R47:S47"/>
    <mergeCell ref="R48:S48"/>
    <mergeCell ref="R49:S49"/>
    <mergeCell ref="R51:S51"/>
    <mergeCell ref="R52:S52"/>
    <mergeCell ref="R53:S53"/>
    <mergeCell ref="R54:S54"/>
    <mergeCell ref="R55:S55"/>
    <mergeCell ref="R56:S56"/>
    <mergeCell ref="R57:S57"/>
    <mergeCell ref="R58:S58"/>
    <mergeCell ref="R60:S60"/>
    <mergeCell ref="R61:S61"/>
    <mergeCell ref="R80:S80"/>
    <mergeCell ref="R81:S81"/>
    <mergeCell ref="R82:S82"/>
    <mergeCell ref="R83:S83"/>
    <mergeCell ref="R84:S84"/>
    <mergeCell ref="R85:S85"/>
    <mergeCell ref="R87:S87"/>
    <mergeCell ref="R88:S88"/>
    <mergeCell ref="R89:S89"/>
    <mergeCell ref="R69:S69"/>
    <mergeCell ref="R70:S70"/>
    <mergeCell ref="R71:S71"/>
    <mergeCell ref="R72:S72"/>
    <mergeCell ref="R74:S74"/>
    <mergeCell ref="R75:S75"/>
    <mergeCell ref="R76:S76"/>
    <mergeCell ref="R78:S78"/>
    <mergeCell ref="R79:S79"/>
    <mergeCell ref="P114:Q114"/>
    <mergeCell ref="P116:Q116"/>
    <mergeCell ref="R139:T139"/>
    <mergeCell ref="Q132:R132"/>
    <mergeCell ref="Q126:R126"/>
    <mergeCell ref="Q127:R127"/>
    <mergeCell ref="Q128:R128"/>
    <mergeCell ref="Q131:R131"/>
    <mergeCell ref="R96:S96"/>
    <mergeCell ref="R97:S97"/>
    <mergeCell ref="R98:S98"/>
    <mergeCell ref="C164:G164"/>
    <mergeCell ref="D165:G165"/>
    <mergeCell ref="Q161:S161"/>
    <mergeCell ref="D158:G158"/>
    <mergeCell ref="Q154:S154"/>
    <mergeCell ref="Q155:S155"/>
    <mergeCell ref="C157:G157"/>
    <mergeCell ref="D99:G99"/>
    <mergeCell ref="P102:Q102"/>
    <mergeCell ref="P105:Q105"/>
    <mergeCell ref="P108:Q108"/>
    <mergeCell ref="D110:G110"/>
    <mergeCell ref="D143:G143"/>
    <mergeCell ref="R146:T146"/>
    <mergeCell ref="P147:Q147"/>
    <mergeCell ref="S147:T147"/>
    <mergeCell ref="C142:G142"/>
    <mergeCell ref="B141:G141"/>
    <mergeCell ref="B134:G134"/>
    <mergeCell ref="C135:G135"/>
    <mergeCell ref="D136:G136"/>
    <mergeCell ref="Q119:S119"/>
    <mergeCell ref="P122:Q122"/>
    <mergeCell ref="Q123:S123"/>
    <mergeCell ref="B149:G149"/>
    <mergeCell ref="C150:G150"/>
    <mergeCell ref="D151:G151"/>
    <mergeCell ref="Q204:S204"/>
    <mergeCell ref="Q197:S197"/>
    <mergeCell ref="D194:G194"/>
    <mergeCell ref="P179:Q179"/>
    <mergeCell ref="P180:Q180"/>
    <mergeCell ref="B171:G171"/>
    <mergeCell ref="C172:G172"/>
    <mergeCell ref="Q168:S168"/>
    <mergeCell ref="A170:G170"/>
    <mergeCell ref="Q192:S192"/>
    <mergeCell ref="Q193:S193"/>
    <mergeCell ref="C182:G182"/>
    <mergeCell ref="D183:G183"/>
    <mergeCell ref="Q187:S187"/>
    <mergeCell ref="D189:G189"/>
    <mergeCell ref="B199:G199"/>
    <mergeCell ref="C200:G200"/>
    <mergeCell ref="D201:G201"/>
    <mergeCell ref="D173:G173"/>
    <mergeCell ref="Q176:S176"/>
    <mergeCell ref="B163:G163"/>
    <mergeCell ref="D217:G217"/>
    <mergeCell ref="Q220:S220"/>
    <mergeCell ref="B206:G206"/>
    <mergeCell ref="C207:G207"/>
    <mergeCell ref="D208:G208"/>
    <mergeCell ref="Q211:S211"/>
    <mergeCell ref="P226:Q226"/>
    <mergeCell ref="Q229:S229"/>
    <mergeCell ref="Q231:S231"/>
    <mergeCell ref="Q223:S223"/>
    <mergeCell ref="P214:Q214"/>
    <mergeCell ref="Q215:S215"/>
  </mergeCells>
  <phoneticPr fontId="2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57" orientation="landscape" r:id="rId1"/>
  <headerFooter>
    <oddFooter>&amp;C&amp;P/&amp;N</oddFooter>
  </headerFooter>
  <rowBreaks count="7" manualBreakCount="7">
    <brk id="33" max="24" man="1"/>
    <brk id="62" max="24" man="1"/>
    <brk id="91" max="24" man="1"/>
    <brk id="120" max="24" man="1"/>
    <brk id="148" max="24" man="1"/>
    <brk id="177" max="24" man="1"/>
    <brk id="205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view="pageBreakPreview" zoomScale="80" zoomScaleNormal="100" zoomScaleSheetLayoutView="80" workbookViewId="0">
      <selection sqref="A1:L35"/>
    </sheetView>
  </sheetViews>
  <sheetFormatPr defaultColWidth="9" defaultRowHeight="13.5" x14ac:dyDescent="0.3"/>
  <cols>
    <col min="1" max="12" width="10.625" style="2" customWidth="1"/>
    <col min="13" max="16384" width="9" style="2"/>
  </cols>
  <sheetData>
    <row r="1" spans="1:12" x14ac:dyDescent="0.3">
      <c r="A1" s="694" t="s">
        <v>320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6"/>
    </row>
    <row r="2" spans="1:12" x14ac:dyDescent="0.3">
      <c r="A2" s="697"/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9"/>
    </row>
    <row r="3" spans="1:12" x14ac:dyDescent="0.3">
      <c r="A3" s="697"/>
      <c r="B3" s="698"/>
      <c r="C3" s="698"/>
      <c r="D3" s="698"/>
      <c r="E3" s="698"/>
      <c r="F3" s="698"/>
      <c r="G3" s="698"/>
      <c r="H3" s="698"/>
      <c r="I3" s="698"/>
      <c r="J3" s="698"/>
      <c r="K3" s="698"/>
      <c r="L3" s="699"/>
    </row>
    <row r="4" spans="1:12" x14ac:dyDescent="0.3">
      <c r="A4" s="697"/>
      <c r="B4" s="698"/>
      <c r="C4" s="698"/>
      <c r="D4" s="698"/>
      <c r="E4" s="698"/>
      <c r="F4" s="698"/>
      <c r="G4" s="698"/>
      <c r="H4" s="698"/>
      <c r="I4" s="698"/>
      <c r="J4" s="698"/>
      <c r="K4" s="698"/>
      <c r="L4" s="699"/>
    </row>
    <row r="5" spans="1:12" x14ac:dyDescent="0.3">
      <c r="A5" s="697"/>
      <c r="B5" s="698"/>
      <c r="C5" s="698"/>
      <c r="D5" s="698"/>
      <c r="E5" s="698"/>
      <c r="F5" s="698"/>
      <c r="G5" s="698"/>
      <c r="H5" s="698"/>
      <c r="I5" s="698"/>
      <c r="J5" s="698"/>
      <c r="K5" s="698"/>
      <c r="L5" s="699"/>
    </row>
    <row r="6" spans="1:12" x14ac:dyDescent="0.3">
      <c r="A6" s="697"/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9"/>
    </row>
    <row r="7" spans="1:12" x14ac:dyDescent="0.3">
      <c r="A7" s="697"/>
      <c r="B7" s="698"/>
      <c r="C7" s="698"/>
      <c r="D7" s="698"/>
      <c r="E7" s="698"/>
      <c r="F7" s="698"/>
      <c r="G7" s="698"/>
      <c r="H7" s="698"/>
      <c r="I7" s="698"/>
      <c r="J7" s="698"/>
      <c r="K7" s="698"/>
      <c r="L7" s="699"/>
    </row>
    <row r="8" spans="1:12" x14ac:dyDescent="0.3">
      <c r="A8" s="697"/>
      <c r="B8" s="698"/>
      <c r="C8" s="698"/>
      <c r="D8" s="698"/>
      <c r="E8" s="698"/>
      <c r="F8" s="698"/>
      <c r="G8" s="698"/>
      <c r="H8" s="698"/>
      <c r="I8" s="698"/>
      <c r="J8" s="698"/>
      <c r="K8" s="698"/>
      <c r="L8" s="699"/>
    </row>
    <row r="9" spans="1:12" x14ac:dyDescent="0.3">
      <c r="A9" s="697"/>
      <c r="B9" s="698"/>
      <c r="C9" s="698"/>
      <c r="D9" s="698"/>
      <c r="E9" s="698"/>
      <c r="F9" s="698"/>
      <c r="G9" s="698"/>
      <c r="H9" s="613"/>
      <c r="I9" s="698"/>
      <c r="J9" s="698"/>
      <c r="K9" s="698"/>
      <c r="L9" s="699"/>
    </row>
    <row r="10" spans="1:12" x14ac:dyDescent="0.3">
      <c r="A10" s="697"/>
      <c r="B10" s="698"/>
      <c r="C10" s="698"/>
      <c r="D10" s="698"/>
      <c r="E10" s="698"/>
      <c r="F10" s="698"/>
      <c r="G10" s="698"/>
      <c r="H10" s="613"/>
      <c r="I10" s="698"/>
      <c r="J10" s="698"/>
      <c r="K10" s="698"/>
      <c r="L10" s="699"/>
    </row>
    <row r="11" spans="1:12" x14ac:dyDescent="0.3">
      <c r="A11" s="697"/>
      <c r="B11" s="698"/>
      <c r="C11" s="698"/>
      <c r="D11" s="698"/>
      <c r="E11" s="698"/>
      <c r="F11" s="698"/>
      <c r="G11" s="698"/>
      <c r="H11" s="613"/>
      <c r="I11" s="698"/>
      <c r="J11" s="698"/>
      <c r="K11" s="698"/>
      <c r="L11" s="699"/>
    </row>
    <row r="12" spans="1:12" x14ac:dyDescent="0.3">
      <c r="A12" s="697"/>
      <c r="B12" s="698"/>
      <c r="C12" s="698"/>
      <c r="D12" s="698"/>
      <c r="E12" s="698"/>
      <c r="F12" s="698"/>
      <c r="G12" s="698"/>
      <c r="H12" s="698"/>
      <c r="I12" s="698"/>
      <c r="J12" s="698"/>
      <c r="K12" s="698"/>
      <c r="L12" s="699"/>
    </row>
    <row r="13" spans="1:12" x14ac:dyDescent="0.3">
      <c r="A13" s="697"/>
      <c r="B13" s="698"/>
      <c r="C13" s="698"/>
      <c r="D13" s="698"/>
      <c r="E13" s="698"/>
      <c r="F13" s="698"/>
      <c r="G13" s="698"/>
      <c r="H13" s="698"/>
      <c r="I13" s="698"/>
      <c r="J13" s="698"/>
      <c r="K13" s="698"/>
      <c r="L13" s="699"/>
    </row>
    <row r="14" spans="1:12" x14ac:dyDescent="0.3">
      <c r="A14" s="697"/>
      <c r="B14" s="698"/>
      <c r="C14" s="698"/>
      <c r="D14" s="698"/>
      <c r="E14" s="698"/>
      <c r="F14" s="698"/>
      <c r="G14" s="698"/>
      <c r="H14" s="698"/>
      <c r="I14" s="698"/>
      <c r="J14" s="698"/>
      <c r="K14" s="698"/>
      <c r="L14" s="699"/>
    </row>
    <row r="15" spans="1:12" x14ac:dyDescent="0.3">
      <c r="A15" s="697"/>
      <c r="B15" s="698"/>
      <c r="C15" s="698"/>
      <c r="D15" s="698"/>
      <c r="E15" s="698"/>
      <c r="F15" s="698"/>
      <c r="G15" s="698"/>
      <c r="H15" s="698"/>
      <c r="I15" s="698"/>
      <c r="J15" s="698"/>
      <c r="K15" s="698"/>
      <c r="L15" s="699"/>
    </row>
    <row r="16" spans="1:12" x14ac:dyDescent="0.3">
      <c r="A16" s="697"/>
      <c r="B16" s="698"/>
      <c r="C16" s="698"/>
      <c r="D16" s="698"/>
      <c r="E16" s="698"/>
      <c r="F16" s="698"/>
      <c r="G16" s="698"/>
      <c r="H16" s="698"/>
      <c r="I16" s="698"/>
      <c r="J16" s="698"/>
      <c r="K16" s="698"/>
      <c r="L16" s="699"/>
    </row>
    <row r="17" spans="1:12" x14ac:dyDescent="0.3">
      <c r="A17" s="697"/>
      <c r="B17" s="698"/>
      <c r="C17" s="698"/>
      <c r="D17" s="698"/>
      <c r="E17" s="698"/>
      <c r="F17" s="698"/>
      <c r="G17" s="698"/>
      <c r="H17" s="698"/>
      <c r="I17" s="698"/>
      <c r="J17" s="698"/>
      <c r="K17" s="698"/>
      <c r="L17" s="699"/>
    </row>
    <row r="18" spans="1:12" x14ac:dyDescent="0.3">
      <c r="A18" s="697"/>
      <c r="B18" s="698"/>
      <c r="C18" s="698"/>
      <c r="D18" s="698"/>
      <c r="E18" s="698"/>
      <c r="F18" s="698"/>
      <c r="G18" s="698"/>
      <c r="H18" s="698"/>
      <c r="I18" s="698"/>
      <c r="J18" s="698"/>
      <c r="K18" s="698"/>
      <c r="L18" s="699"/>
    </row>
    <row r="19" spans="1:12" x14ac:dyDescent="0.3">
      <c r="A19" s="697"/>
      <c r="B19" s="698"/>
      <c r="C19" s="698"/>
      <c r="D19" s="698"/>
      <c r="E19" s="698"/>
      <c r="F19" s="698"/>
      <c r="G19" s="698"/>
      <c r="H19" s="698"/>
      <c r="I19" s="698"/>
      <c r="J19" s="698"/>
      <c r="K19" s="698"/>
      <c r="L19" s="699"/>
    </row>
    <row r="20" spans="1:12" x14ac:dyDescent="0.3">
      <c r="A20" s="697"/>
      <c r="B20" s="698"/>
      <c r="C20" s="698"/>
      <c r="D20" s="698"/>
      <c r="E20" s="698"/>
      <c r="F20" s="698"/>
      <c r="G20" s="698"/>
      <c r="H20" s="698"/>
      <c r="I20" s="698"/>
      <c r="J20" s="698"/>
      <c r="K20" s="698"/>
      <c r="L20" s="699"/>
    </row>
    <row r="21" spans="1:12" x14ac:dyDescent="0.3">
      <c r="A21" s="697"/>
      <c r="B21" s="698"/>
      <c r="C21" s="698"/>
      <c r="D21" s="698"/>
      <c r="E21" s="698"/>
      <c r="F21" s="698"/>
      <c r="G21" s="698"/>
      <c r="H21" s="698"/>
      <c r="I21" s="698"/>
      <c r="J21" s="698"/>
      <c r="K21" s="698"/>
      <c r="L21" s="699"/>
    </row>
    <row r="22" spans="1:12" x14ac:dyDescent="0.3">
      <c r="A22" s="697"/>
      <c r="B22" s="698"/>
      <c r="C22" s="698"/>
      <c r="D22" s="698"/>
      <c r="E22" s="698"/>
      <c r="F22" s="698"/>
      <c r="G22" s="698"/>
      <c r="H22" s="698"/>
      <c r="I22" s="698"/>
      <c r="J22" s="698"/>
      <c r="K22" s="698"/>
      <c r="L22" s="699"/>
    </row>
    <row r="23" spans="1:12" x14ac:dyDescent="0.3">
      <c r="A23" s="697"/>
      <c r="B23" s="698"/>
      <c r="C23" s="698"/>
      <c r="D23" s="698"/>
      <c r="E23" s="698"/>
      <c r="F23" s="698"/>
      <c r="G23" s="698"/>
      <c r="H23" s="698"/>
      <c r="I23" s="698"/>
      <c r="J23" s="698"/>
      <c r="K23" s="698"/>
      <c r="L23" s="699"/>
    </row>
    <row r="24" spans="1:12" x14ac:dyDescent="0.3">
      <c r="A24" s="697"/>
      <c r="B24" s="698"/>
      <c r="C24" s="698"/>
      <c r="D24" s="698"/>
      <c r="E24" s="698"/>
      <c r="F24" s="698"/>
      <c r="G24" s="698"/>
      <c r="H24" s="698"/>
      <c r="I24" s="698"/>
      <c r="J24" s="698"/>
      <c r="K24" s="698"/>
      <c r="L24" s="699"/>
    </row>
    <row r="25" spans="1:12" x14ac:dyDescent="0.3">
      <c r="A25" s="697"/>
      <c r="B25" s="698"/>
      <c r="C25" s="698"/>
      <c r="D25" s="698"/>
      <c r="E25" s="698"/>
      <c r="F25" s="698"/>
      <c r="G25" s="698"/>
      <c r="H25" s="698"/>
      <c r="I25" s="698"/>
      <c r="J25" s="698"/>
      <c r="K25" s="698"/>
      <c r="L25" s="699"/>
    </row>
    <row r="26" spans="1:12" x14ac:dyDescent="0.3">
      <c r="A26" s="697"/>
      <c r="B26" s="698"/>
      <c r="C26" s="698"/>
      <c r="D26" s="698"/>
      <c r="E26" s="698"/>
      <c r="F26" s="698"/>
      <c r="G26" s="698"/>
      <c r="H26" s="698"/>
      <c r="I26" s="698"/>
      <c r="J26" s="698"/>
      <c r="K26" s="698"/>
      <c r="L26" s="699"/>
    </row>
    <row r="27" spans="1:12" x14ac:dyDescent="0.3">
      <c r="A27" s="697"/>
      <c r="B27" s="698"/>
      <c r="C27" s="698"/>
      <c r="D27" s="698"/>
      <c r="E27" s="698"/>
      <c r="F27" s="698"/>
      <c r="G27" s="698"/>
      <c r="H27" s="698"/>
      <c r="I27" s="698"/>
      <c r="J27" s="698"/>
      <c r="K27" s="698"/>
      <c r="L27" s="699"/>
    </row>
    <row r="28" spans="1:12" x14ac:dyDescent="0.3">
      <c r="A28" s="697"/>
      <c r="B28" s="698"/>
      <c r="C28" s="698"/>
      <c r="D28" s="698"/>
      <c r="E28" s="698"/>
      <c r="F28" s="698"/>
      <c r="G28" s="698"/>
      <c r="H28" s="698"/>
      <c r="I28" s="698"/>
      <c r="J28" s="698"/>
      <c r="K28" s="698"/>
      <c r="L28" s="699"/>
    </row>
    <row r="29" spans="1:12" x14ac:dyDescent="0.3">
      <c r="A29" s="697"/>
      <c r="B29" s="698"/>
      <c r="C29" s="698"/>
      <c r="D29" s="698"/>
      <c r="E29" s="698"/>
      <c r="F29" s="698"/>
      <c r="G29" s="698"/>
      <c r="H29" s="698"/>
      <c r="I29" s="698"/>
      <c r="J29" s="698"/>
      <c r="K29" s="698"/>
      <c r="L29" s="699"/>
    </row>
    <row r="30" spans="1:12" x14ac:dyDescent="0.3">
      <c r="A30" s="697"/>
      <c r="B30" s="698"/>
      <c r="C30" s="698"/>
      <c r="D30" s="698"/>
      <c r="E30" s="698"/>
      <c r="F30" s="698"/>
      <c r="G30" s="698"/>
      <c r="H30" s="698"/>
      <c r="I30" s="698"/>
      <c r="J30" s="698"/>
      <c r="K30" s="698"/>
      <c r="L30" s="699"/>
    </row>
    <row r="31" spans="1:12" x14ac:dyDescent="0.3">
      <c r="A31" s="697"/>
      <c r="B31" s="698"/>
      <c r="C31" s="698"/>
      <c r="D31" s="698"/>
      <c r="E31" s="698"/>
      <c r="F31" s="698"/>
      <c r="G31" s="698"/>
      <c r="H31" s="698"/>
      <c r="I31" s="698"/>
      <c r="J31" s="698"/>
      <c r="K31" s="698"/>
      <c r="L31" s="699"/>
    </row>
    <row r="32" spans="1:12" x14ac:dyDescent="0.3">
      <c r="A32" s="697"/>
      <c r="B32" s="698"/>
      <c r="C32" s="698"/>
      <c r="D32" s="698"/>
      <c r="E32" s="698"/>
      <c r="F32" s="698"/>
      <c r="G32" s="698"/>
      <c r="H32" s="698"/>
      <c r="I32" s="698"/>
      <c r="J32" s="698"/>
      <c r="K32" s="698"/>
      <c r="L32" s="699"/>
    </row>
    <row r="33" spans="1:12" ht="6.75" customHeight="1" x14ac:dyDescent="0.3">
      <c r="A33" s="697"/>
      <c r="B33" s="698"/>
      <c r="C33" s="698"/>
      <c r="D33" s="698"/>
      <c r="E33" s="698"/>
      <c r="F33" s="698"/>
      <c r="G33" s="698"/>
      <c r="H33" s="698"/>
      <c r="I33" s="698"/>
      <c r="J33" s="698"/>
      <c r="K33" s="698"/>
      <c r="L33" s="699"/>
    </row>
    <row r="34" spans="1:12" x14ac:dyDescent="0.3">
      <c r="A34" s="697"/>
      <c r="B34" s="698"/>
      <c r="C34" s="698"/>
      <c r="D34" s="698"/>
      <c r="E34" s="698"/>
      <c r="F34" s="698"/>
      <c r="G34" s="698"/>
      <c r="H34" s="698"/>
      <c r="I34" s="698"/>
      <c r="J34" s="698"/>
      <c r="K34" s="698"/>
      <c r="L34" s="699"/>
    </row>
    <row r="35" spans="1:12" ht="14.25" thickBot="1" x14ac:dyDescent="0.35">
      <c r="A35" s="700"/>
      <c r="B35" s="701"/>
      <c r="C35" s="701"/>
      <c r="D35" s="701"/>
      <c r="E35" s="701"/>
      <c r="F35" s="701"/>
      <c r="G35" s="701"/>
      <c r="H35" s="701"/>
      <c r="I35" s="701"/>
      <c r="J35" s="701"/>
      <c r="K35" s="701"/>
      <c r="L35" s="702"/>
    </row>
  </sheetData>
  <mergeCells count="1">
    <mergeCell ref="A1:L35"/>
  </mergeCells>
  <phoneticPr fontId="2" type="noConversion"/>
  <printOptions horizontalCentered="1"/>
  <pageMargins left="0.31496062992125984" right="0.31496062992125984" top="0.59055118110236227" bottom="0.6692913385826772" header="0.39370078740157483" footer="0.3937007874015748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5"/>
  <sheetViews>
    <sheetView showGridLines="0" view="pageBreakPreview" zoomScale="90" zoomScaleNormal="100" zoomScaleSheetLayoutView="90" workbookViewId="0">
      <pane ySplit="5" topLeftCell="A6" activePane="bottomLeft" state="frozen"/>
      <selection activeCell="E29" sqref="E29"/>
      <selection pane="bottomLeft" activeCell="F5" sqref="F5"/>
    </sheetView>
  </sheetViews>
  <sheetFormatPr defaultColWidth="9" defaultRowHeight="24.95" customHeight="1" x14ac:dyDescent="0.3"/>
  <cols>
    <col min="1" max="4" width="5.625" style="1" customWidth="1"/>
    <col min="5" max="5" width="29.5" style="1" bestFit="1" customWidth="1"/>
    <col min="6" max="8" width="13.625" style="18" customWidth="1"/>
    <col min="9" max="12" width="6.625" style="1" customWidth="1"/>
    <col min="13" max="19" width="4.625" style="1" customWidth="1"/>
    <col min="20" max="20" width="12.625" style="1" customWidth="1"/>
    <col min="21" max="21" width="9.625" style="1" bestFit="1" customWidth="1"/>
    <col min="22" max="16384" width="9" style="1"/>
  </cols>
  <sheetData>
    <row r="1" spans="1:21" s="10" customFormat="1" ht="24.95" customHeight="1" x14ac:dyDescent="0.3">
      <c r="A1" s="706" t="s">
        <v>22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706"/>
      <c r="P1" s="706"/>
      <c r="Q1" s="706"/>
      <c r="R1" s="706"/>
      <c r="S1" s="706"/>
      <c r="T1" s="706"/>
      <c r="U1" s="9"/>
    </row>
    <row r="2" spans="1:21" ht="24.95" customHeight="1" x14ac:dyDescent="0.3">
      <c r="A2" s="11"/>
      <c r="B2" s="12"/>
      <c r="C2" s="12"/>
      <c r="D2" s="12"/>
      <c r="E2" s="12"/>
      <c r="F2" s="13"/>
      <c r="G2" s="14"/>
      <c r="H2" s="14"/>
      <c r="I2" s="15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1" ht="24.95" customHeight="1" thickBot="1" x14ac:dyDescent="0.2">
      <c r="A3" s="11" t="s">
        <v>21</v>
      </c>
      <c r="B3" s="12"/>
      <c r="C3" s="12"/>
      <c r="D3" s="12"/>
      <c r="E3" s="12"/>
      <c r="F3" s="14"/>
      <c r="G3" s="14"/>
      <c r="H3" s="14"/>
      <c r="I3" s="16"/>
      <c r="J3" s="12"/>
      <c r="K3" s="12"/>
      <c r="L3" s="12"/>
      <c r="M3" s="12"/>
      <c r="N3" s="12"/>
      <c r="O3" s="12"/>
      <c r="P3" s="12"/>
      <c r="Q3" s="12"/>
      <c r="R3" s="12"/>
      <c r="S3" s="12"/>
      <c r="T3" s="17" t="s">
        <v>20</v>
      </c>
    </row>
    <row r="4" spans="1:21" ht="24.95" customHeight="1" x14ac:dyDescent="0.3">
      <c r="A4" s="707" t="s">
        <v>19</v>
      </c>
      <c r="B4" s="708"/>
      <c r="C4" s="708"/>
      <c r="D4" s="708"/>
      <c r="E4" s="709"/>
      <c r="F4" s="710" t="s">
        <v>338</v>
      </c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49"/>
    </row>
    <row r="5" spans="1:21" ht="24.95" customHeight="1" x14ac:dyDescent="0.3">
      <c r="A5" s="712" t="s">
        <v>0</v>
      </c>
      <c r="B5" s="713"/>
      <c r="C5" s="713"/>
      <c r="D5" s="713"/>
      <c r="E5" s="714"/>
      <c r="F5" s="25" t="s">
        <v>17</v>
      </c>
      <c r="G5" s="25" t="s">
        <v>16</v>
      </c>
      <c r="H5" s="25" t="s">
        <v>330</v>
      </c>
      <c r="I5" s="715" t="s">
        <v>1</v>
      </c>
      <c r="J5" s="716"/>
      <c r="K5" s="716"/>
      <c r="L5" s="716"/>
      <c r="M5" s="716"/>
      <c r="N5" s="716"/>
      <c r="O5" s="716"/>
      <c r="P5" s="716"/>
      <c r="Q5" s="716"/>
      <c r="R5" s="716"/>
      <c r="S5" s="716"/>
      <c r="T5" s="26"/>
    </row>
    <row r="6" spans="1:21" s="24" customFormat="1" ht="24.95" customHeight="1" x14ac:dyDescent="0.3">
      <c r="A6" s="703" t="s">
        <v>14</v>
      </c>
      <c r="B6" s="704"/>
      <c r="C6" s="704"/>
      <c r="D6" s="704"/>
      <c r="E6" s="704"/>
      <c r="F6" s="72">
        <f>H6+G6</f>
        <v>340000</v>
      </c>
      <c r="G6" s="72">
        <v>320000</v>
      </c>
      <c r="H6" s="73">
        <v>20000</v>
      </c>
      <c r="I6" s="74" t="s">
        <v>2</v>
      </c>
      <c r="J6" s="74"/>
      <c r="K6" s="74"/>
      <c r="L6" s="74"/>
      <c r="M6" s="74"/>
      <c r="N6" s="74"/>
      <c r="O6" s="74"/>
      <c r="P6" s="74"/>
      <c r="Q6" s="74"/>
      <c r="R6" s="74"/>
      <c r="S6" s="74"/>
      <c r="T6" s="75"/>
    </row>
    <row r="7" spans="1:21" ht="24.95" customHeight="1" x14ac:dyDescent="0.3">
      <c r="A7" s="50" t="s">
        <v>2</v>
      </c>
      <c r="B7" s="705" t="s">
        <v>15</v>
      </c>
      <c r="C7" s="705"/>
      <c r="D7" s="705"/>
      <c r="E7" s="705"/>
      <c r="F7" s="27">
        <f>H7+G7</f>
        <v>321000</v>
      </c>
      <c r="G7" s="27">
        <v>301000</v>
      </c>
      <c r="H7" s="28">
        <v>20000</v>
      </c>
      <c r="I7" s="29" t="s">
        <v>2</v>
      </c>
      <c r="J7" s="30"/>
      <c r="K7" s="30"/>
      <c r="L7" s="30"/>
      <c r="M7" s="30"/>
      <c r="N7" s="30"/>
      <c r="O7" s="30"/>
      <c r="P7" s="30"/>
      <c r="Q7" s="30"/>
      <c r="R7" s="30"/>
      <c r="S7" s="30"/>
      <c r="T7" s="32"/>
    </row>
    <row r="8" spans="1:21" ht="24.75" customHeight="1" x14ac:dyDescent="0.3">
      <c r="A8" s="33"/>
      <c r="B8" s="34"/>
      <c r="C8" s="705" t="s">
        <v>39</v>
      </c>
      <c r="D8" s="705"/>
      <c r="E8" s="705"/>
      <c r="F8" s="27">
        <f>H8+G8</f>
        <v>21000</v>
      </c>
      <c r="G8" s="27">
        <v>1000</v>
      </c>
      <c r="H8" s="28">
        <v>20000</v>
      </c>
      <c r="I8" s="29" t="s">
        <v>2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2"/>
    </row>
    <row r="9" spans="1:21" ht="24.75" customHeight="1" x14ac:dyDescent="0.3">
      <c r="A9" s="33"/>
      <c r="B9" s="34"/>
      <c r="C9" s="51" t="s">
        <v>2</v>
      </c>
      <c r="D9" s="705" t="s">
        <v>322</v>
      </c>
      <c r="E9" s="705"/>
      <c r="F9" s="27">
        <v>20000</v>
      </c>
      <c r="G9" s="27">
        <v>0</v>
      </c>
      <c r="H9" s="28">
        <v>20000</v>
      </c>
      <c r="I9" s="29" t="s">
        <v>2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2"/>
    </row>
    <row r="10" spans="1:21" ht="24.75" customHeight="1" x14ac:dyDescent="0.3">
      <c r="A10" s="33"/>
      <c r="B10" s="34"/>
      <c r="C10" s="34"/>
      <c r="D10" s="35" t="s">
        <v>2</v>
      </c>
      <c r="E10" s="36" t="s">
        <v>37</v>
      </c>
      <c r="F10" s="37">
        <v>20000</v>
      </c>
      <c r="G10" s="37">
        <v>0</v>
      </c>
      <c r="H10" s="38">
        <v>20000</v>
      </c>
      <c r="I10" s="39" t="s">
        <v>9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1">
        <f>T11</f>
        <v>20000</v>
      </c>
    </row>
    <row r="11" spans="1:21" ht="24.75" customHeight="1" x14ac:dyDescent="0.3">
      <c r="A11" s="33"/>
      <c r="B11" s="34"/>
      <c r="C11" s="34"/>
      <c r="D11" s="34"/>
      <c r="E11" s="42"/>
      <c r="F11" s="43"/>
      <c r="G11" s="43"/>
      <c r="H11" s="543"/>
      <c r="I11" s="44" t="s">
        <v>337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544">
        <v>20000</v>
      </c>
    </row>
    <row r="12" spans="1:21" ht="24.75" customHeight="1" thickBot="1" x14ac:dyDescent="0.35">
      <c r="A12" s="46"/>
      <c r="B12" s="47"/>
      <c r="C12" s="47"/>
      <c r="D12" s="47"/>
      <c r="E12" s="57"/>
      <c r="F12" s="549"/>
      <c r="G12" s="549"/>
      <c r="H12" s="54"/>
      <c r="I12" s="550"/>
      <c r="J12" s="551"/>
      <c r="K12" s="551"/>
      <c r="L12" s="551"/>
      <c r="M12" s="551"/>
      <c r="N12" s="551"/>
      <c r="O12" s="551"/>
      <c r="P12" s="551"/>
      <c r="Q12" s="551"/>
      <c r="R12" s="551"/>
      <c r="S12" s="551"/>
      <c r="T12" s="31"/>
    </row>
    <row r="15" spans="1:21" ht="24.95" customHeight="1" x14ac:dyDescent="0.3">
      <c r="R15" s="545"/>
    </row>
  </sheetData>
  <mergeCells count="9">
    <mergeCell ref="A6:E6"/>
    <mergeCell ref="C8:E8"/>
    <mergeCell ref="D9:E9"/>
    <mergeCell ref="B7:E7"/>
    <mergeCell ref="A1:T1"/>
    <mergeCell ref="A4:E4"/>
    <mergeCell ref="F4:S4"/>
    <mergeCell ref="A5:E5"/>
    <mergeCell ref="I5:S5"/>
  </mergeCells>
  <phoneticPr fontId="2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981"/>
  <sheetViews>
    <sheetView showGridLines="0" tabSelected="1" view="pageBreakPreview" zoomScale="85" zoomScaleNormal="85" zoomScaleSheetLayoutView="85" workbookViewId="0">
      <pane ySplit="5" topLeftCell="A6" activePane="bottomLeft" state="frozen"/>
      <selection activeCell="E29" sqref="E29"/>
      <selection pane="bottomLeft" activeCell="G7" sqref="G7"/>
    </sheetView>
  </sheetViews>
  <sheetFormatPr defaultColWidth="9" defaultRowHeight="25.5" customHeight="1" x14ac:dyDescent="0.3"/>
  <cols>
    <col min="1" max="4" width="5.625" style="3" customWidth="1"/>
    <col min="5" max="5" width="27" style="4" bestFit="1" customWidth="1"/>
    <col min="6" max="6" width="7.75" style="5" customWidth="1"/>
    <col min="7" max="7" width="14.625" style="6" customWidth="1"/>
    <col min="8" max="8" width="14.625" style="7" customWidth="1"/>
    <col min="9" max="9" width="14.625" style="19" customWidth="1"/>
    <col min="10" max="12" width="6.625" style="6" customWidth="1"/>
    <col min="13" max="13" width="8.25" style="6" customWidth="1"/>
    <col min="14" max="18" width="6.625" style="6" customWidth="1"/>
    <col min="19" max="19" width="7.5" style="6" customWidth="1"/>
    <col min="20" max="20" width="6.125" style="6" customWidth="1"/>
    <col min="21" max="21" width="6.625" style="7" customWidth="1"/>
    <col min="22" max="22" width="6.625" style="6" customWidth="1"/>
    <col min="23" max="23" width="12.625" style="6" customWidth="1"/>
    <col min="24" max="24" width="14.375" style="3" bestFit="1" customWidth="1"/>
    <col min="25" max="25" width="9.75" style="3" customWidth="1"/>
    <col min="26" max="26" width="13.125" style="3" bestFit="1" customWidth="1"/>
    <col min="27" max="27" width="7.625" style="3" customWidth="1"/>
    <col min="28" max="28" width="11.625" style="3" customWidth="1"/>
    <col min="29" max="29" width="12" style="3" customWidth="1"/>
    <col min="30" max="16384" width="9" style="3"/>
  </cols>
  <sheetData>
    <row r="1" spans="1:28" s="21" customFormat="1" ht="25.5" customHeight="1" x14ac:dyDescent="0.3">
      <c r="A1" s="721" t="s">
        <v>23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20" t="s">
        <v>24</v>
      </c>
    </row>
    <row r="2" spans="1:28" s="22" customFormat="1" ht="25.5" customHeight="1" x14ac:dyDescent="0.3">
      <c r="A2" s="721"/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</row>
    <row r="3" spans="1:28" s="22" customFormat="1" ht="25.5" customHeight="1" thickBot="1" x14ac:dyDescent="0.2">
      <c r="A3" s="76" t="s">
        <v>25</v>
      </c>
      <c r="B3" s="77"/>
      <c r="C3" s="77"/>
      <c r="D3" s="77"/>
      <c r="E3" s="78"/>
      <c r="F3" s="79"/>
      <c r="G3" s="80"/>
      <c r="H3" s="81"/>
      <c r="I3" s="82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  <c r="V3" s="80"/>
      <c r="W3" s="83" t="s">
        <v>26</v>
      </c>
    </row>
    <row r="4" spans="1:28" s="22" customFormat="1" ht="27.95" customHeight="1" x14ac:dyDescent="0.3">
      <c r="A4" s="722" t="s">
        <v>27</v>
      </c>
      <c r="B4" s="723"/>
      <c r="C4" s="723"/>
      <c r="D4" s="723"/>
      <c r="E4" s="723"/>
      <c r="F4" s="48"/>
      <c r="G4" s="724" t="s">
        <v>338</v>
      </c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W4" s="725"/>
      <c r="Y4" s="8"/>
      <c r="Z4" s="8"/>
      <c r="AA4" s="8"/>
    </row>
    <row r="5" spans="1:28" s="22" customFormat="1" ht="27.95" customHeight="1" x14ac:dyDescent="0.3">
      <c r="A5" s="580" t="s">
        <v>28</v>
      </c>
      <c r="B5" s="581" t="s">
        <v>29</v>
      </c>
      <c r="C5" s="581" t="s">
        <v>30</v>
      </c>
      <c r="D5" s="582" t="s">
        <v>31</v>
      </c>
      <c r="E5" s="583" t="s">
        <v>32</v>
      </c>
      <c r="F5" s="584" t="s">
        <v>33</v>
      </c>
      <c r="G5" s="585" t="s">
        <v>35</v>
      </c>
      <c r="H5" s="586" t="s">
        <v>34</v>
      </c>
      <c r="I5" s="587" t="s">
        <v>321</v>
      </c>
      <c r="J5" s="726" t="s">
        <v>1</v>
      </c>
      <c r="K5" s="727"/>
      <c r="L5" s="727"/>
      <c r="M5" s="727"/>
      <c r="N5" s="727"/>
      <c r="O5" s="727"/>
      <c r="P5" s="727"/>
      <c r="Q5" s="727"/>
      <c r="R5" s="727"/>
      <c r="S5" s="727"/>
      <c r="T5" s="727"/>
      <c r="U5" s="727"/>
      <c r="V5" s="727"/>
      <c r="W5" s="728"/>
      <c r="Y5" s="8"/>
      <c r="Z5" s="8"/>
      <c r="AA5" s="8"/>
      <c r="AB5" s="23"/>
    </row>
    <row r="6" spans="1:28" ht="27.95" customHeight="1" x14ac:dyDescent="0.3">
      <c r="A6" s="588" t="s">
        <v>2</v>
      </c>
      <c r="B6" s="589" t="s">
        <v>14</v>
      </c>
      <c r="C6" s="590"/>
      <c r="D6" s="590"/>
      <c r="E6" s="591"/>
      <c r="F6" s="592"/>
      <c r="G6" s="593">
        <f>I6+H6</f>
        <v>340000</v>
      </c>
      <c r="H6" s="593">
        <v>320000</v>
      </c>
      <c r="I6" s="594">
        <v>20000</v>
      </c>
      <c r="J6" s="595" t="s">
        <v>2</v>
      </c>
      <c r="K6" s="596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8"/>
    </row>
    <row r="7" spans="1:28" ht="27.95" customHeight="1" x14ac:dyDescent="0.3">
      <c r="A7" s="60"/>
      <c r="B7" s="58" t="s">
        <v>2</v>
      </c>
      <c r="C7" s="70" t="s">
        <v>38</v>
      </c>
      <c r="D7" s="56"/>
      <c r="E7" s="61"/>
      <c r="F7" s="541"/>
      <c r="G7" s="542">
        <v>105600</v>
      </c>
      <c r="H7" s="542">
        <v>85600</v>
      </c>
      <c r="I7" s="528">
        <v>20000</v>
      </c>
      <c r="J7" s="71" t="s">
        <v>2</v>
      </c>
      <c r="K7" s="67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6"/>
    </row>
    <row r="8" spans="1:28" s="599" customFormat="1" ht="27.95" customHeight="1" x14ac:dyDescent="0.3">
      <c r="A8" s="600"/>
      <c r="B8" s="601"/>
      <c r="C8" s="602"/>
      <c r="D8" s="535" t="s">
        <v>324</v>
      </c>
      <c r="E8" s="536"/>
      <c r="F8" s="537"/>
      <c r="G8" s="538">
        <v>20000</v>
      </c>
      <c r="H8" s="538">
        <v>0</v>
      </c>
      <c r="I8" s="528">
        <v>20000</v>
      </c>
      <c r="J8" s="534"/>
      <c r="K8" s="539"/>
      <c r="L8" s="539"/>
      <c r="M8" s="539"/>
      <c r="N8" s="539"/>
      <c r="O8" s="539"/>
      <c r="P8" s="539"/>
      <c r="Q8" s="539"/>
      <c r="R8" s="539" t="s">
        <v>36</v>
      </c>
      <c r="S8" s="539"/>
      <c r="T8" s="539"/>
      <c r="U8" s="539"/>
      <c r="V8" s="539"/>
      <c r="W8" s="540"/>
    </row>
    <row r="9" spans="1:28" ht="27.95" customHeight="1" x14ac:dyDescent="0.3">
      <c r="A9" s="53"/>
      <c r="B9" s="62"/>
      <c r="C9" s="55"/>
      <c r="D9" s="55"/>
      <c r="E9" s="527" t="s">
        <v>183</v>
      </c>
      <c r="F9" s="500"/>
      <c r="G9" s="499">
        <v>20000</v>
      </c>
      <c r="H9" s="499">
        <v>0</v>
      </c>
      <c r="I9" s="519">
        <v>20000</v>
      </c>
      <c r="J9" s="501" t="s">
        <v>2</v>
      </c>
      <c r="K9" s="502"/>
      <c r="L9" s="502"/>
      <c r="M9" s="502"/>
      <c r="N9" s="502"/>
      <c r="O9" s="502"/>
      <c r="P9" s="502"/>
      <c r="Q9" s="502"/>
      <c r="R9" s="502"/>
      <c r="S9" s="502"/>
      <c r="T9" s="502"/>
      <c r="U9" s="502"/>
      <c r="V9" s="502"/>
      <c r="W9" s="503"/>
    </row>
    <row r="10" spans="1:28" ht="27.95" customHeight="1" x14ac:dyDescent="0.3">
      <c r="A10" s="53"/>
      <c r="B10" s="62"/>
      <c r="C10" s="55"/>
      <c r="D10" s="55"/>
      <c r="E10" s="514" t="s">
        <v>325</v>
      </c>
      <c r="F10" s="504"/>
      <c r="G10" s="505">
        <f>I10</f>
        <v>6302</v>
      </c>
      <c r="H10" s="506">
        <v>0</v>
      </c>
      <c r="I10" s="519">
        <f>W10</f>
        <v>6302</v>
      </c>
      <c r="J10" s="52" t="s">
        <v>13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4"/>
      <c r="V10" s="65"/>
      <c r="W10" s="532">
        <f>W11</f>
        <v>6302</v>
      </c>
    </row>
    <row r="11" spans="1:28" ht="27.95" customHeight="1" x14ac:dyDescent="0.3">
      <c r="A11" s="53"/>
      <c r="B11" s="62"/>
      <c r="C11" s="55"/>
      <c r="D11" s="55"/>
      <c r="E11" s="515"/>
      <c r="F11" s="556" t="s">
        <v>326</v>
      </c>
      <c r="G11" s="557">
        <f>G10</f>
        <v>6302</v>
      </c>
      <c r="H11" s="507"/>
      <c r="I11" s="558"/>
      <c r="J11" s="559" t="s">
        <v>327</v>
      </c>
      <c r="K11" s="560"/>
      <c r="L11" s="560"/>
      <c r="M11" s="560"/>
      <c r="N11" s="720"/>
      <c r="O11" s="720"/>
      <c r="P11" s="561"/>
      <c r="Q11" s="562"/>
      <c r="R11" s="561"/>
      <c r="S11" s="563"/>
      <c r="T11" s="561"/>
      <c r="U11" s="564"/>
      <c r="V11" s="561"/>
      <c r="W11" s="565">
        <f>W12</f>
        <v>6302</v>
      </c>
    </row>
    <row r="12" spans="1:28" ht="27.95" customHeight="1" x14ac:dyDescent="0.3">
      <c r="A12" s="53"/>
      <c r="B12" s="62"/>
      <c r="C12" s="55"/>
      <c r="D12" s="55"/>
      <c r="E12" s="515"/>
      <c r="F12" s="556"/>
      <c r="G12" s="557"/>
      <c r="H12" s="507"/>
      <c r="I12" s="508"/>
      <c r="J12" s="567" t="s">
        <v>336</v>
      </c>
      <c r="K12" s="568"/>
      <c r="L12" s="568"/>
      <c r="M12" s="569"/>
      <c r="N12" s="719">
        <v>2100450</v>
      </c>
      <c r="O12" s="719"/>
      <c r="P12" s="570" t="s">
        <v>8</v>
      </c>
      <c r="Q12" s="566">
        <v>1</v>
      </c>
      <c r="R12" s="570" t="s">
        <v>335</v>
      </c>
      <c r="S12" s="570" t="s">
        <v>8</v>
      </c>
      <c r="T12" s="566">
        <v>3</v>
      </c>
      <c r="U12" s="570" t="s">
        <v>329</v>
      </c>
      <c r="V12" s="570" t="s">
        <v>3</v>
      </c>
      <c r="W12" s="571">
        <f>INT(N12*Q12*T12/1000)+1</f>
        <v>6302</v>
      </c>
      <c r="X12" s="729"/>
    </row>
    <row r="13" spans="1:28" ht="27.95" customHeight="1" x14ac:dyDescent="0.3">
      <c r="A13" s="53"/>
      <c r="B13" s="62"/>
      <c r="C13" s="55"/>
      <c r="D13" s="55"/>
      <c r="E13" s="515"/>
      <c r="F13" s="510"/>
      <c r="G13" s="511"/>
      <c r="H13" s="507"/>
      <c r="I13" s="508"/>
      <c r="J13" s="567"/>
      <c r="K13" s="568"/>
      <c r="L13" s="568"/>
      <c r="M13" s="569"/>
      <c r="N13" s="719"/>
      <c r="O13" s="719"/>
      <c r="P13" s="570"/>
      <c r="Q13" s="566"/>
      <c r="R13" s="570"/>
      <c r="S13" s="570"/>
      <c r="T13" s="566"/>
      <c r="U13" s="570"/>
      <c r="V13" s="570"/>
      <c r="W13" s="571"/>
    </row>
    <row r="14" spans="1:28" ht="27.95" customHeight="1" x14ac:dyDescent="0.3">
      <c r="A14" s="53"/>
      <c r="B14" s="62"/>
      <c r="C14" s="55"/>
      <c r="D14" s="55"/>
      <c r="E14" s="522" t="s">
        <v>331</v>
      </c>
      <c r="F14" s="524"/>
      <c r="G14" s="525">
        <v>1000</v>
      </c>
      <c r="H14" s="518">
        <v>0</v>
      </c>
      <c r="I14" s="526">
        <v>1000</v>
      </c>
      <c r="J14" s="576"/>
      <c r="K14" s="577"/>
      <c r="L14" s="577"/>
      <c r="M14" s="577"/>
      <c r="N14" s="577"/>
      <c r="O14" s="577"/>
      <c r="P14" s="577"/>
      <c r="Q14" s="577"/>
      <c r="R14" s="577"/>
      <c r="S14" s="577"/>
      <c r="T14" s="577"/>
      <c r="U14" s="578"/>
      <c r="V14" s="577"/>
      <c r="W14" s="579">
        <f>W16</f>
        <v>1000</v>
      </c>
    </row>
    <row r="15" spans="1:28" ht="27.95" customHeight="1" x14ac:dyDescent="0.3">
      <c r="A15" s="53"/>
      <c r="B15" s="62"/>
      <c r="C15" s="55"/>
      <c r="D15" s="55"/>
      <c r="E15" s="515"/>
      <c r="F15" s="556" t="s">
        <v>326</v>
      </c>
      <c r="G15" s="557">
        <v>1000</v>
      </c>
      <c r="H15" s="520"/>
      <c r="I15" s="508"/>
      <c r="J15" s="547" t="s">
        <v>332</v>
      </c>
      <c r="K15" s="548"/>
      <c r="L15" s="548"/>
      <c r="M15" s="548"/>
      <c r="N15" s="529"/>
      <c r="O15" s="529"/>
      <c r="P15" s="67"/>
      <c r="Q15" s="718"/>
      <c r="R15" s="718"/>
      <c r="S15" s="529"/>
      <c r="T15" s="67"/>
      <c r="U15" s="67"/>
      <c r="V15" s="530"/>
      <c r="W15" s="531"/>
    </row>
    <row r="16" spans="1:28" ht="27.95" customHeight="1" x14ac:dyDescent="0.3">
      <c r="A16" s="53"/>
      <c r="B16" s="62"/>
      <c r="C16" s="55"/>
      <c r="D16" s="55"/>
      <c r="E16" s="515"/>
      <c r="F16" s="521"/>
      <c r="G16" s="509"/>
      <c r="H16" s="507"/>
      <c r="I16" s="508"/>
      <c r="J16" s="573" t="s">
        <v>333</v>
      </c>
      <c r="K16" s="553"/>
      <c r="L16" s="553"/>
      <c r="M16" s="553"/>
      <c r="N16" s="553"/>
      <c r="O16" s="553"/>
      <c r="P16" s="553"/>
      <c r="Q16" s="717">
        <v>200000</v>
      </c>
      <c r="R16" s="717"/>
      <c r="S16" s="552" t="s">
        <v>11</v>
      </c>
      <c r="T16" s="554">
        <v>5</v>
      </c>
      <c r="U16" s="554" t="s">
        <v>334</v>
      </c>
      <c r="V16" s="553" t="s">
        <v>12</v>
      </c>
      <c r="W16" s="555">
        <v>1000</v>
      </c>
    </row>
    <row r="17" spans="1:24" ht="27.95" customHeight="1" x14ac:dyDescent="0.3">
      <c r="A17" s="53"/>
      <c r="B17" s="62"/>
      <c r="C17" s="55"/>
      <c r="D17" s="55"/>
      <c r="E17" s="59" t="s">
        <v>323</v>
      </c>
      <c r="F17" s="512"/>
      <c r="G17" s="513">
        <f>I17</f>
        <v>12698</v>
      </c>
      <c r="H17" s="517">
        <v>0</v>
      </c>
      <c r="I17" s="519">
        <f>I9-I10-I14</f>
        <v>12698</v>
      </c>
      <c r="J17" s="52" t="s">
        <v>13</v>
      </c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9"/>
      <c r="V17" s="68"/>
      <c r="W17" s="533">
        <f>W18</f>
        <v>12698</v>
      </c>
    </row>
    <row r="18" spans="1:24" ht="27.95" customHeight="1" x14ac:dyDescent="0.3">
      <c r="A18" s="53"/>
      <c r="B18" s="62"/>
      <c r="C18" s="55"/>
      <c r="D18" s="55"/>
      <c r="E18" s="516"/>
      <c r="F18" s="556" t="s">
        <v>326</v>
      </c>
      <c r="G18" s="557">
        <f>G17</f>
        <v>12698</v>
      </c>
      <c r="H18" s="523"/>
      <c r="I18" s="508"/>
      <c r="J18" s="547" t="s">
        <v>328</v>
      </c>
      <c r="K18" s="548"/>
      <c r="L18" s="548"/>
      <c r="M18" s="548"/>
      <c r="N18" s="529"/>
      <c r="O18" s="529"/>
      <c r="P18" s="67"/>
      <c r="Q18" s="718">
        <v>12698650</v>
      </c>
      <c r="R18" s="718"/>
      <c r="S18" s="529" t="s">
        <v>11</v>
      </c>
      <c r="T18" s="67">
        <v>1</v>
      </c>
      <c r="U18" s="67" t="s">
        <v>87</v>
      </c>
      <c r="V18" s="530" t="s">
        <v>12</v>
      </c>
      <c r="W18" s="531">
        <v>12698</v>
      </c>
      <c r="X18" s="729"/>
    </row>
    <row r="19" spans="1:24" ht="27.95" customHeight="1" x14ac:dyDescent="0.3">
      <c r="A19" s="53"/>
      <c r="B19" s="62"/>
      <c r="C19" s="55"/>
      <c r="D19" s="55"/>
      <c r="E19" s="516"/>
      <c r="F19" s="572"/>
      <c r="G19" s="557"/>
      <c r="H19" s="523"/>
      <c r="I19" s="508"/>
      <c r="J19" s="574"/>
      <c r="K19" s="575"/>
      <c r="L19" s="575"/>
      <c r="M19" s="575"/>
      <c r="N19" s="529"/>
      <c r="O19" s="529"/>
      <c r="P19" s="67"/>
      <c r="Q19" s="546"/>
      <c r="R19" s="546"/>
      <c r="S19" s="529"/>
      <c r="T19" s="67"/>
      <c r="U19" s="67"/>
      <c r="V19" s="530"/>
      <c r="W19" s="531"/>
    </row>
    <row r="20" spans="1:24" ht="27.95" customHeight="1" x14ac:dyDescent="0.3"/>
    <row r="21" spans="1:24" ht="27.95" customHeight="1" x14ac:dyDescent="0.3"/>
    <row r="22" spans="1:24" ht="27.95" customHeight="1" x14ac:dyDescent="0.3"/>
    <row r="23" spans="1:24" ht="27.95" customHeight="1" x14ac:dyDescent="0.3"/>
    <row r="24" spans="1:24" ht="27.95" customHeight="1" x14ac:dyDescent="0.3"/>
    <row r="25" spans="1:24" ht="27.95" customHeight="1" x14ac:dyDescent="0.3"/>
    <row r="26" spans="1:24" ht="27.95" customHeight="1" x14ac:dyDescent="0.3"/>
    <row r="27" spans="1:24" ht="27.95" customHeight="1" x14ac:dyDescent="0.3"/>
    <row r="28" spans="1:24" ht="27.95" customHeight="1" x14ac:dyDescent="0.3"/>
    <row r="29" spans="1:24" ht="27.95" customHeight="1" x14ac:dyDescent="0.3"/>
    <row r="30" spans="1:24" ht="27.95" customHeight="1" x14ac:dyDescent="0.3"/>
    <row r="31" spans="1:24" ht="27.95" customHeight="1" x14ac:dyDescent="0.3"/>
    <row r="32" spans="1:24" ht="27.95" customHeight="1" x14ac:dyDescent="0.3"/>
    <row r="33" ht="27.95" customHeight="1" x14ac:dyDescent="0.3"/>
    <row r="34" ht="27.95" customHeight="1" x14ac:dyDescent="0.3"/>
    <row r="35" ht="27.95" customHeight="1" x14ac:dyDescent="0.3"/>
    <row r="36" ht="27.95" customHeight="1" x14ac:dyDescent="0.3"/>
    <row r="37" ht="27.95" customHeight="1" x14ac:dyDescent="0.3"/>
    <row r="38" ht="27.95" customHeight="1" x14ac:dyDescent="0.3"/>
    <row r="39" ht="27.95" customHeight="1" x14ac:dyDescent="0.3"/>
    <row r="40" ht="27.95" customHeight="1" x14ac:dyDescent="0.3"/>
    <row r="41" ht="27.95" customHeight="1" x14ac:dyDescent="0.3"/>
    <row r="42" ht="27.95" customHeight="1" x14ac:dyDescent="0.3"/>
    <row r="43" ht="27.95" customHeight="1" x14ac:dyDescent="0.3"/>
    <row r="44" ht="27.95" customHeight="1" x14ac:dyDescent="0.3"/>
    <row r="45" ht="27.95" customHeight="1" x14ac:dyDescent="0.3"/>
    <row r="46" ht="27.95" customHeight="1" x14ac:dyDescent="0.3"/>
    <row r="47" ht="27.95" customHeight="1" x14ac:dyDescent="0.3"/>
    <row r="48" ht="27.95" customHeight="1" x14ac:dyDescent="0.3"/>
    <row r="49" ht="27.95" customHeight="1" x14ac:dyDescent="0.3"/>
    <row r="50" ht="27.95" customHeight="1" x14ac:dyDescent="0.3"/>
    <row r="51" ht="27.95" customHeight="1" x14ac:dyDescent="0.3"/>
    <row r="52" ht="27.95" customHeight="1" x14ac:dyDescent="0.3"/>
    <row r="53" ht="27.95" customHeight="1" x14ac:dyDescent="0.3"/>
    <row r="54" ht="27.95" customHeight="1" x14ac:dyDescent="0.3"/>
    <row r="55" ht="27.95" customHeight="1" x14ac:dyDescent="0.3"/>
    <row r="56" ht="27.95" customHeight="1" x14ac:dyDescent="0.3"/>
    <row r="57" ht="27.95" customHeight="1" x14ac:dyDescent="0.3"/>
    <row r="58" ht="27.95" customHeight="1" x14ac:dyDescent="0.3"/>
    <row r="59" ht="27.95" customHeight="1" x14ac:dyDescent="0.3"/>
    <row r="60" ht="27.95" customHeight="1" x14ac:dyDescent="0.3"/>
    <row r="61" ht="27.95" customHeight="1" x14ac:dyDescent="0.3"/>
    <row r="62" ht="27.95" customHeight="1" x14ac:dyDescent="0.3"/>
    <row r="63" ht="27.95" customHeight="1" x14ac:dyDescent="0.3"/>
    <row r="64" ht="27.95" customHeight="1" x14ac:dyDescent="0.3"/>
    <row r="65" ht="27.95" customHeight="1" x14ac:dyDescent="0.3"/>
    <row r="66" ht="27.95" customHeight="1" x14ac:dyDescent="0.3"/>
    <row r="67" ht="27.95" customHeight="1" x14ac:dyDescent="0.3"/>
    <row r="68" ht="27.95" customHeight="1" x14ac:dyDescent="0.3"/>
    <row r="69" ht="27.95" customHeight="1" x14ac:dyDescent="0.3"/>
    <row r="70" ht="27.95" customHeight="1" x14ac:dyDescent="0.3"/>
    <row r="71" ht="27.95" customHeight="1" x14ac:dyDescent="0.3"/>
    <row r="72" ht="27.95" customHeight="1" x14ac:dyDescent="0.3"/>
    <row r="73" ht="27.95" customHeight="1" x14ac:dyDescent="0.3"/>
    <row r="74" ht="27.95" customHeight="1" x14ac:dyDescent="0.3"/>
    <row r="75" ht="27.95" customHeight="1" x14ac:dyDescent="0.3"/>
    <row r="76" ht="27.95" customHeight="1" x14ac:dyDescent="0.3"/>
    <row r="77" ht="27.95" customHeight="1" x14ac:dyDescent="0.3"/>
    <row r="78" ht="27.95" customHeight="1" x14ac:dyDescent="0.3"/>
    <row r="79" ht="27.95" customHeight="1" x14ac:dyDescent="0.3"/>
    <row r="80" ht="27.95" customHeight="1" x14ac:dyDescent="0.3"/>
    <row r="81" ht="27.95" customHeight="1" x14ac:dyDescent="0.3"/>
    <row r="82" ht="27.95" customHeight="1" x14ac:dyDescent="0.3"/>
    <row r="83" ht="27.95" customHeight="1" x14ac:dyDescent="0.3"/>
    <row r="84" ht="27.95" customHeight="1" x14ac:dyDescent="0.3"/>
    <row r="85" ht="27.95" customHeight="1" x14ac:dyDescent="0.3"/>
    <row r="86" ht="27.95" customHeight="1" x14ac:dyDescent="0.3"/>
    <row r="87" ht="27.95" customHeight="1" x14ac:dyDescent="0.3"/>
    <row r="88" ht="27.95" customHeight="1" x14ac:dyDescent="0.3"/>
    <row r="89" ht="27.95" customHeight="1" x14ac:dyDescent="0.3"/>
    <row r="90" ht="27.95" customHeight="1" x14ac:dyDescent="0.3"/>
    <row r="91" ht="27.95" customHeight="1" x14ac:dyDescent="0.3"/>
    <row r="92" ht="27.95" customHeight="1" x14ac:dyDescent="0.3"/>
    <row r="93" ht="27.95" customHeight="1" x14ac:dyDescent="0.3"/>
    <row r="94" ht="27.95" customHeight="1" x14ac:dyDescent="0.3"/>
    <row r="95" ht="27.95" customHeight="1" x14ac:dyDescent="0.3"/>
    <row r="96" ht="27.95" customHeight="1" x14ac:dyDescent="0.3"/>
    <row r="97" ht="27.95" customHeight="1" x14ac:dyDescent="0.3"/>
    <row r="98" ht="27.95" customHeight="1" x14ac:dyDescent="0.3"/>
    <row r="99" ht="27.95" customHeight="1" x14ac:dyDescent="0.3"/>
    <row r="100" ht="27.95" customHeight="1" x14ac:dyDescent="0.3"/>
    <row r="101" ht="27.95" customHeight="1" x14ac:dyDescent="0.3"/>
    <row r="102" ht="27.95" customHeight="1" x14ac:dyDescent="0.3"/>
    <row r="103" ht="27.95" customHeight="1" x14ac:dyDescent="0.3"/>
    <row r="104" ht="27.95" customHeight="1" x14ac:dyDescent="0.3"/>
    <row r="105" ht="27.95" customHeight="1" x14ac:dyDescent="0.3"/>
    <row r="106" ht="27.95" customHeight="1" x14ac:dyDescent="0.3"/>
    <row r="107" ht="27.95" customHeight="1" x14ac:dyDescent="0.3"/>
    <row r="108" ht="27.95" customHeight="1" x14ac:dyDescent="0.3"/>
    <row r="109" ht="27.95" customHeight="1" x14ac:dyDescent="0.3"/>
    <row r="110" ht="27.95" customHeight="1" x14ac:dyDescent="0.3"/>
    <row r="111" ht="27.95" customHeight="1" x14ac:dyDescent="0.3"/>
    <row r="112" ht="27.95" customHeight="1" x14ac:dyDescent="0.3"/>
    <row r="113" ht="27.95" customHeight="1" x14ac:dyDescent="0.3"/>
    <row r="114" ht="27.95" customHeight="1" x14ac:dyDescent="0.3"/>
    <row r="115" ht="27.95" customHeight="1" x14ac:dyDescent="0.3"/>
    <row r="116" ht="27.95" customHeight="1" x14ac:dyDescent="0.3"/>
    <row r="117" ht="27.95" customHeight="1" x14ac:dyDescent="0.3"/>
    <row r="118" ht="27.95" customHeight="1" x14ac:dyDescent="0.3"/>
    <row r="119" ht="27.95" customHeight="1" x14ac:dyDescent="0.3"/>
    <row r="120" ht="27.95" customHeight="1" x14ac:dyDescent="0.3"/>
    <row r="121" ht="27.95" customHeight="1" x14ac:dyDescent="0.3"/>
    <row r="122" ht="27.95" customHeight="1" x14ac:dyDescent="0.3"/>
    <row r="123" ht="27.95" customHeight="1" x14ac:dyDescent="0.3"/>
    <row r="124" ht="27.95" customHeight="1" x14ac:dyDescent="0.3"/>
    <row r="125" ht="27.95" customHeight="1" x14ac:dyDescent="0.3"/>
    <row r="126" ht="27.95" customHeight="1" x14ac:dyDescent="0.3"/>
    <row r="127" ht="27.95" customHeight="1" x14ac:dyDescent="0.3"/>
    <row r="128" ht="27.95" customHeight="1" x14ac:dyDescent="0.3"/>
    <row r="129" ht="27.95" customHeight="1" x14ac:dyDescent="0.3"/>
    <row r="130" ht="27.95" customHeight="1" x14ac:dyDescent="0.3"/>
    <row r="131" ht="27.95" customHeight="1" x14ac:dyDescent="0.3"/>
    <row r="132" ht="27.95" customHeight="1" x14ac:dyDescent="0.3"/>
    <row r="133" ht="27.95" customHeight="1" x14ac:dyDescent="0.3"/>
    <row r="134" ht="27.95" customHeight="1" x14ac:dyDescent="0.3"/>
    <row r="135" ht="27.95" customHeight="1" x14ac:dyDescent="0.3"/>
    <row r="136" ht="27.95" customHeight="1" x14ac:dyDescent="0.3"/>
    <row r="137" ht="27.95" customHeight="1" x14ac:dyDescent="0.3"/>
    <row r="138" ht="27.95" customHeight="1" x14ac:dyDescent="0.3"/>
    <row r="139" ht="27.95" customHeight="1" x14ac:dyDescent="0.3"/>
    <row r="140" ht="27.95" customHeight="1" x14ac:dyDescent="0.3"/>
    <row r="141" ht="27.95" customHeight="1" x14ac:dyDescent="0.3"/>
    <row r="142" ht="27.95" customHeight="1" x14ac:dyDescent="0.3"/>
    <row r="143" ht="27.95" customHeight="1" x14ac:dyDescent="0.3"/>
    <row r="144" ht="27.95" customHeight="1" x14ac:dyDescent="0.3"/>
    <row r="145" ht="27.95" customHeight="1" x14ac:dyDescent="0.3"/>
    <row r="146" ht="27.95" customHeight="1" x14ac:dyDescent="0.3"/>
    <row r="147" ht="27.95" customHeight="1" x14ac:dyDescent="0.3"/>
    <row r="148" ht="27.95" customHeight="1" x14ac:dyDescent="0.3"/>
    <row r="149" ht="27.95" customHeight="1" x14ac:dyDescent="0.3"/>
    <row r="150" ht="27.95" customHeight="1" x14ac:dyDescent="0.3"/>
    <row r="151" ht="27.95" customHeight="1" x14ac:dyDescent="0.3"/>
    <row r="152" ht="27.95" customHeight="1" x14ac:dyDescent="0.3"/>
    <row r="153" ht="27.95" customHeight="1" x14ac:dyDescent="0.3"/>
    <row r="154" ht="27.95" customHeight="1" x14ac:dyDescent="0.3"/>
    <row r="155" ht="27.95" customHeight="1" x14ac:dyDescent="0.3"/>
    <row r="156" ht="27.95" customHeight="1" x14ac:dyDescent="0.3"/>
    <row r="157" ht="27.95" customHeight="1" x14ac:dyDescent="0.3"/>
    <row r="158" ht="27.95" customHeight="1" x14ac:dyDescent="0.3"/>
    <row r="159" ht="27.95" customHeight="1" x14ac:dyDescent="0.3"/>
    <row r="160" ht="27.95" customHeight="1" x14ac:dyDescent="0.3"/>
    <row r="161" ht="27.95" customHeight="1" x14ac:dyDescent="0.3"/>
    <row r="162" ht="27.95" customHeight="1" x14ac:dyDescent="0.3"/>
    <row r="163" ht="27.95" customHeight="1" x14ac:dyDescent="0.3"/>
    <row r="164" ht="27.95" customHeight="1" x14ac:dyDescent="0.3"/>
    <row r="165" ht="27.95" customHeight="1" x14ac:dyDescent="0.3"/>
    <row r="166" ht="27.95" customHeight="1" x14ac:dyDescent="0.3"/>
    <row r="167" ht="27.95" customHeight="1" x14ac:dyDescent="0.3"/>
    <row r="168" ht="27.95" customHeight="1" x14ac:dyDescent="0.3"/>
    <row r="169" ht="27.95" customHeight="1" x14ac:dyDescent="0.3"/>
    <row r="170" ht="27.95" customHeight="1" x14ac:dyDescent="0.3"/>
    <row r="171" ht="27.95" customHeight="1" x14ac:dyDescent="0.3"/>
    <row r="172" ht="27.95" customHeight="1" x14ac:dyDescent="0.3"/>
    <row r="173" ht="27.95" customHeight="1" x14ac:dyDescent="0.3"/>
    <row r="174" ht="27.95" customHeight="1" x14ac:dyDescent="0.3"/>
    <row r="175" ht="27.95" customHeight="1" x14ac:dyDescent="0.3"/>
    <row r="176" ht="27.95" customHeight="1" x14ac:dyDescent="0.3"/>
    <row r="177" ht="27.95" customHeight="1" x14ac:dyDescent="0.3"/>
    <row r="178" ht="27.95" customHeight="1" x14ac:dyDescent="0.3"/>
    <row r="179" ht="27.95" customHeight="1" x14ac:dyDescent="0.3"/>
    <row r="180" ht="27.95" customHeight="1" x14ac:dyDescent="0.3"/>
    <row r="181" ht="27.95" customHeight="1" x14ac:dyDescent="0.3"/>
    <row r="182" ht="27.95" customHeight="1" x14ac:dyDescent="0.3"/>
    <row r="183" ht="27.95" customHeight="1" x14ac:dyDescent="0.3"/>
    <row r="184" ht="27.95" customHeight="1" x14ac:dyDescent="0.3"/>
    <row r="185" ht="27.95" customHeight="1" x14ac:dyDescent="0.3"/>
    <row r="186" ht="27.95" customHeight="1" x14ac:dyDescent="0.3"/>
    <row r="187" ht="27.95" customHeight="1" x14ac:dyDescent="0.3"/>
    <row r="188" ht="27.95" customHeight="1" x14ac:dyDescent="0.3"/>
    <row r="189" ht="27.95" customHeight="1" x14ac:dyDescent="0.3"/>
    <row r="190" ht="27.95" customHeight="1" x14ac:dyDescent="0.3"/>
    <row r="191" ht="27.95" customHeight="1" x14ac:dyDescent="0.3"/>
    <row r="192" ht="27.95" customHeight="1" x14ac:dyDescent="0.3"/>
    <row r="193" ht="27.95" customHeight="1" x14ac:dyDescent="0.3"/>
    <row r="194" ht="27.95" customHeight="1" x14ac:dyDescent="0.3"/>
    <row r="195" ht="27.95" customHeight="1" x14ac:dyDescent="0.3"/>
    <row r="196" ht="27.95" customHeight="1" x14ac:dyDescent="0.3"/>
    <row r="197" ht="27.95" customHeight="1" x14ac:dyDescent="0.3"/>
    <row r="198" ht="27.95" customHeight="1" x14ac:dyDescent="0.3"/>
    <row r="199" ht="27.95" customHeight="1" x14ac:dyDescent="0.3"/>
    <row r="200" ht="27.95" customHeight="1" x14ac:dyDescent="0.3"/>
    <row r="201" ht="27.95" customHeight="1" x14ac:dyDescent="0.3"/>
    <row r="202" ht="27.95" customHeight="1" x14ac:dyDescent="0.3"/>
    <row r="203" ht="27.95" customHeight="1" x14ac:dyDescent="0.3"/>
    <row r="204" ht="27.95" customHeight="1" x14ac:dyDescent="0.3"/>
    <row r="205" ht="27.95" customHeight="1" x14ac:dyDescent="0.3"/>
    <row r="206" ht="27.95" customHeight="1" x14ac:dyDescent="0.3"/>
    <row r="207" ht="27.95" customHeight="1" x14ac:dyDescent="0.3"/>
    <row r="208" ht="27.95" customHeight="1" x14ac:dyDescent="0.3"/>
    <row r="209" ht="27.95" customHeight="1" x14ac:dyDescent="0.3"/>
    <row r="210" ht="27.95" customHeight="1" x14ac:dyDescent="0.3"/>
    <row r="211" ht="27.95" customHeight="1" x14ac:dyDescent="0.3"/>
    <row r="212" ht="27.95" customHeight="1" x14ac:dyDescent="0.3"/>
    <row r="213" ht="27.95" customHeight="1" x14ac:dyDescent="0.3"/>
    <row r="214" ht="27.95" customHeight="1" x14ac:dyDescent="0.3"/>
    <row r="215" ht="27.95" customHeight="1" x14ac:dyDescent="0.3"/>
    <row r="216" ht="27.95" customHeight="1" x14ac:dyDescent="0.3"/>
    <row r="217" ht="27.95" customHeight="1" x14ac:dyDescent="0.3"/>
    <row r="218" ht="27.95" customHeight="1" x14ac:dyDescent="0.3"/>
    <row r="219" ht="27.95" customHeight="1" x14ac:dyDescent="0.3"/>
    <row r="220" ht="27.95" customHeight="1" x14ac:dyDescent="0.3"/>
    <row r="221" ht="27.95" customHeight="1" x14ac:dyDescent="0.3"/>
    <row r="222" ht="27.95" customHeight="1" x14ac:dyDescent="0.3"/>
    <row r="223" ht="27.95" customHeight="1" x14ac:dyDescent="0.3"/>
    <row r="224" ht="27.95" customHeight="1" x14ac:dyDescent="0.3"/>
    <row r="225" ht="27.95" customHeight="1" x14ac:dyDescent="0.3"/>
    <row r="226" ht="27.95" customHeight="1" x14ac:dyDescent="0.3"/>
    <row r="227" ht="27.95" customHeight="1" x14ac:dyDescent="0.3"/>
    <row r="228" ht="27.95" customHeight="1" x14ac:dyDescent="0.3"/>
    <row r="229" ht="27.95" customHeight="1" x14ac:dyDescent="0.3"/>
    <row r="230" ht="27.95" customHeight="1" x14ac:dyDescent="0.3"/>
    <row r="231" ht="27.95" customHeight="1" x14ac:dyDescent="0.3"/>
    <row r="232" ht="27.95" customHeight="1" x14ac:dyDescent="0.3"/>
    <row r="233" ht="27.95" customHeight="1" x14ac:dyDescent="0.3"/>
    <row r="234" ht="27.95" customHeight="1" x14ac:dyDescent="0.3"/>
    <row r="235" ht="27.95" customHeight="1" x14ac:dyDescent="0.3"/>
    <row r="236" ht="27.95" customHeight="1" x14ac:dyDescent="0.3"/>
    <row r="237" ht="27.95" customHeight="1" x14ac:dyDescent="0.3"/>
    <row r="238" ht="27.95" customHeight="1" x14ac:dyDescent="0.3"/>
    <row r="239" ht="27.95" customHeight="1" x14ac:dyDescent="0.3"/>
    <row r="240" ht="27.95" customHeight="1" x14ac:dyDescent="0.3"/>
    <row r="241" ht="27.95" customHeight="1" x14ac:dyDescent="0.3"/>
    <row r="242" ht="27.95" customHeight="1" x14ac:dyDescent="0.3"/>
    <row r="243" ht="27.95" customHeight="1" x14ac:dyDescent="0.3"/>
    <row r="244" ht="27.95" customHeight="1" x14ac:dyDescent="0.3"/>
    <row r="245" ht="27.95" customHeight="1" x14ac:dyDescent="0.3"/>
    <row r="246" ht="27.95" customHeight="1" x14ac:dyDescent="0.3"/>
    <row r="247" ht="27.95" customHeight="1" x14ac:dyDescent="0.3"/>
    <row r="248" ht="27.95" customHeight="1" x14ac:dyDescent="0.3"/>
    <row r="249" ht="27.95" customHeight="1" x14ac:dyDescent="0.3"/>
    <row r="250" ht="27.95" customHeight="1" x14ac:dyDescent="0.3"/>
    <row r="251" ht="27.95" customHeight="1" x14ac:dyDescent="0.3"/>
    <row r="252" ht="27.95" customHeight="1" x14ac:dyDescent="0.3"/>
    <row r="253" ht="27.95" customHeight="1" x14ac:dyDescent="0.3"/>
    <row r="254" ht="27.95" customHeight="1" x14ac:dyDescent="0.3"/>
    <row r="255" ht="27.95" customHeight="1" x14ac:dyDescent="0.3"/>
    <row r="256" ht="27.95" customHeight="1" x14ac:dyDescent="0.3"/>
    <row r="257" ht="27.95" customHeight="1" x14ac:dyDescent="0.3"/>
    <row r="258" ht="27.95" customHeight="1" x14ac:dyDescent="0.3"/>
    <row r="259" ht="27.95" customHeight="1" x14ac:dyDescent="0.3"/>
    <row r="260" ht="27.95" customHeight="1" x14ac:dyDescent="0.3"/>
    <row r="261" ht="27.95" customHeight="1" x14ac:dyDescent="0.3"/>
    <row r="262" ht="27.95" customHeight="1" x14ac:dyDescent="0.3"/>
    <row r="263" ht="27.95" customHeight="1" x14ac:dyDescent="0.3"/>
    <row r="264" ht="27.95" customHeight="1" x14ac:dyDescent="0.3"/>
    <row r="265" ht="27.95" customHeight="1" x14ac:dyDescent="0.3"/>
    <row r="266" ht="27.95" customHeight="1" x14ac:dyDescent="0.3"/>
    <row r="267" ht="27.95" customHeight="1" x14ac:dyDescent="0.3"/>
    <row r="268" ht="27.95" customHeight="1" x14ac:dyDescent="0.3"/>
    <row r="269" ht="27.95" customHeight="1" x14ac:dyDescent="0.3"/>
    <row r="270" ht="27.95" customHeight="1" x14ac:dyDescent="0.3"/>
    <row r="271" ht="27.95" customHeight="1" x14ac:dyDescent="0.3"/>
    <row r="272" ht="27.95" customHeight="1" x14ac:dyDescent="0.3"/>
    <row r="273" ht="27.95" customHeight="1" x14ac:dyDescent="0.3"/>
    <row r="274" ht="27.95" customHeight="1" x14ac:dyDescent="0.3"/>
    <row r="275" ht="27.95" customHeight="1" x14ac:dyDescent="0.3"/>
    <row r="276" ht="27.95" customHeight="1" x14ac:dyDescent="0.3"/>
    <row r="277" ht="27.95" customHeight="1" x14ac:dyDescent="0.3"/>
    <row r="278" ht="27.95" customHeight="1" x14ac:dyDescent="0.3"/>
    <row r="279" ht="27.95" customHeight="1" x14ac:dyDescent="0.3"/>
    <row r="280" ht="27.95" customHeight="1" x14ac:dyDescent="0.3"/>
    <row r="281" ht="27.95" customHeight="1" x14ac:dyDescent="0.3"/>
    <row r="282" ht="27.95" customHeight="1" x14ac:dyDescent="0.3"/>
    <row r="283" ht="27.95" customHeight="1" x14ac:dyDescent="0.3"/>
    <row r="284" ht="27.95" customHeight="1" x14ac:dyDescent="0.3"/>
    <row r="285" ht="27.95" customHeight="1" x14ac:dyDescent="0.3"/>
    <row r="286" ht="27.95" customHeight="1" x14ac:dyDescent="0.3"/>
    <row r="287" ht="27.95" customHeight="1" x14ac:dyDescent="0.3"/>
    <row r="288" ht="27.95" customHeight="1" x14ac:dyDescent="0.3"/>
    <row r="289" ht="27.95" customHeight="1" x14ac:dyDescent="0.3"/>
    <row r="290" ht="27.95" customHeight="1" x14ac:dyDescent="0.3"/>
    <row r="291" ht="27.95" customHeight="1" x14ac:dyDescent="0.3"/>
    <row r="292" ht="27.95" customHeight="1" x14ac:dyDescent="0.3"/>
    <row r="293" ht="27.95" customHeight="1" x14ac:dyDescent="0.3"/>
    <row r="294" ht="27.95" customHeight="1" x14ac:dyDescent="0.3"/>
    <row r="295" ht="27.95" customHeight="1" x14ac:dyDescent="0.3"/>
    <row r="296" ht="27.95" customHeight="1" x14ac:dyDescent="0.3"/>
    <row r="297" ht="27.95" customHeight="1" x14ac:dyDescent="0.3"/>
    <row r="298" ht="27.95" customHeight="1" x14ac:dyDescent="0.3"/>
    <row r="299" ht="27.95" customHeight="1" x14ac:dyDescent="0.3"/>
    <row r="300" ht="27.95" customHeight="1" x14ac:dyDescent="0.3"/>
    <row r="301" ht="27.95" customHeight="1" x14ac:dyDescent="0.3"/>
    <row r="302" ht="27.95" customHeight="1" x14ac:dyDescent="0.3"/>
    <row r="303" ht="27.95" customHeight="1" x14ac:dyDescent="0.3"/>
    <row r="304" ht="27.95" customHeight="1" x14ac:dyDescent="0.3"/>
    <row r="305" ht="27.95" customHeight="1" x14ac:dyDescent="0.3"/>
    <row r="306" ht="27.95" customHeight="1" x14ac:dyDescent="0.3"/>
    <row r="307" ht="27.95" customHeight="1" x14ac:dyDescent="0.3"/>
    <row r="308" ht="27.95" customHeight="1" x14ac:dyDescent="0.3"/>
    <row r="309" ht="27.95" customHeight="1" x14ac:dyDescent="0.3"/>
    <row r="310" ht="27.95" customHeight="1" x14ac:dyDescent="0.3"/>
    <row r="311" ht="27.95" customHeight="1" x14ac:dyDescent="0.3"/>
    <row r="312" ht="27.95" customHeight="1" x14ac:dyDescent="0.3"/>
    <row r="313" ht="27.95" customHeight="1" x14ac:dyDescent="0.3"/>
    <row r="314" ht="27.95" customHeight="1" x14ac:dyDescent="0.3"/>
    <row r="315" ht="27.95" customHeight="1" x14ac:dyDescent="0.3"/>
    <row r="316" ht="27.95" customHeight="1" x14ac:dyDescent="0.3"/>
    <row r="317" ht="27.95" customHeight="1" x14ac:dyDescent="0.3"/>
    <row r="318" ht="27.95" customHeight="1" x14ac:dyDescent="0.3"/>
    <row r="319" ht="27.95" customHeight="1" x14ac:dyDescent="0.3"/>
    <row r="320" ht="27.95" customHeight="1" x14ac:dyDescent="0.3"/>
    <row r="321" ht="27.95" customHeight="1" x14ac:dyDescent="0.3"/>
    <row r="322" ht="27.95" customHeight="1" x14ac:dyDescent="0.3"/>
    <row r="323" ht="27.95" customHeight="1" x14ac:dyDescent="0.3"/>
    <row r="324" ht="27.95" customHeight="1" x14ac:dyDescent="0.3"/>
    <row r="325" ht="27.95" customHeight="1" x14ac:dyDescent="0.3"/>
    <row r="326" ht="27.95" customHeight="1" x14ac:dyDescent="0.3"/>
    <row r="327" ht="27.95" customHeight="1" x14ac:dyDescent="0.3"/>
    <row r="328" ht="27.95" customHeight="1" x14ac:dyDescent="0.3"/>
    <row r="329" ht="27.95" customHeight="1" x14ac:dyDescent="0.3"/>
    <row r="330" ht="27.95" customHeight="1" x14ac:dyDescent="0.3"/>
    <row r="331" ht="27.95" customHeight="1" x14ac:dyDescent="0.3"/>
    <row r="332" ht="27.95" customHeight="1" x14ac:dyDescent="0.3"/>
    <row r="333" ht="27.95" customHeight="1" x14ac:dyDescent="0.3"/>
    <row r="334" ht="27.95" customHeight="1" x14ac:dyDescent="0.3"/>
    <row r="335" ht="27.95" customHeight="1" x14ac:dyDescent="0.3"/>
    <row r="336" ht="27.95" customHeight="1" x14ac:dyDescent="0.3"/>
    <row r="337" ht="27.95" customHeight="1" x14ac:dyDescent="0.3"/>
    <row r="338" ht="27.95" customHeight="1" x14ac:dyDescent="0.3"/>
    <row r="339" ht="27.95" customHeight="1" x14ac:dyDescent="0.3"/>
    <row r="340" ht="27.95" customHeight="1" x14ac:dyDescent="0.3"/>
    <row r="341" ht="27.95" customHeight="1" x14ac:dyDescent="0.3"/>
    <row r="342" ht="27.95" customHeight="1" x14ac:dyDescent="0.3"/>
    <row r="343" ht="27.95" customHeight="1" x14ac:dyDescent="0.3"/>
    <row r="344" ht="27.95" customHeight="1" x14ac:dyDescent="0.3"/>
    <row r="345" ht="27.95" customHeight="1" x14ac:dyDescent="0.3"/>
    <row r="346" ht="27.95" customHeight="1" x14ac:dyDescent="0.3"/>
    <row r="347" ht="27.95" customHeight="1" x14ac:dyDescent="0.3"/>
    <row r="348" ht="27.95" customHeight="1" x14ac:dyDescent="0.3"/>
    <row r="349" ht="27.95" customHeight="1" x14ac:dyDescent="0.3"/>
    <row r="350" ht="27.95" customHeight="1" x14ac:dyDescent="0.3"/>
    <row r="351" ht="27.95" customHeight="1" x14ac:dyDescent="0.3"/>
    <row r="352" ht="27.95" customHeight="1" x14ac:dyDescent="0.3"/>
    <row r="353" ht="27.95" customHeight="1" x14ac:dyDescent="0.3"/>
    <row r="354" ht="27.95" customHeight="1" x14ac:dyDescent="0.3"/>
    <row r="355" ht="27.95" customHeight="1" x14ac:dyDescent="0.3"/>
    <row r="356" ht="27.95" customHeight="1" x14ac:dyDescent="0.3"/>
    <row r="357" ht="27.95" customHeight="1" x14ac:dyDescent="0.3"/>
    <row r="358" ht="27.95" customHeight="1" x14ac:dyDescent="0.3"/>
    <row r="359" ht="27.95" customHeight="1" x14ac:dyDescent="0.3"/>
    <row r="360" ht="27.95" customHeight="1" x14ac:dyDescent="0.3"/>
    <row r="361" ht="27.95" customHeight="1" x14ac:dyDescent="0.3"/>
    <row r="362" ht="27.95" customHeight="1" x14ac:dyDescent="0.3"/>
    <row r="363" ht="27.95" customHeight="1" x14ac:dyDescent="0.3"/>
    <row r="364" ht="27.95" customHeight="1" x14ac:dyDescent="0.3"/>
    <row r="365" ht="27.95" customHeight="1" x14ac:dyDescent="0.3"/>
    <row r="366" ht="27.95" customHeight="1" x14ac:dyDescent="0.3"/>
    <row r="367" ht="27.95" customHeight="1" x14ac:dyDescent="0.3"/>
    <row r="368" ht="27.95" customHeight="1" x14ac:dyDescent="0.3"/>
    <row r="369" ht="27.95" customHeight="1" x14ac:dyDescent="0.3"/>
    <row r="370" ht="27.95" customHeight="1" x14ac:dyDescent="0.3"/>
    <row r="371" ht="27.95" customHeight="1" x14ac:dyDescent="0.3"/>
    <row r="372" ht="27.95" customHeight="1" x14ac:dyDescent="0.3"/>
    <row r="373" ht="27.95" customHeight="1" x14ac:dyDescent="0.3"/>
    <row r="374" ht="27.95" customHeight="1" x14ac:dyDescent="0.3"/>
    <row r="375" ht="27.95" customHeight="1" x14ac:dyDescent="0.3"/>
    <row r="376" ht="27.95" customHeight="1" x14ac:dyDescent="0.3"/>
    <row r="377" ht="27.95" customHeight="1" x14ac:dyDescent="0.3"/>
    <row r="378" ht="27.95" customHeight="1" x14ac:dyDescent="0.3"/>
    <row r="379" ht="27.95" customHeight="1" x14ac:dyDescent="0.3"/>
    <row r="380" ht="27.95" customHeight="1" x14ac:dyDescent="0.3"/>
    <row r="381" ht="27.95" customHeight="1" x14ac:dyDescent="0.3"/>
    <row r="382" ht="27.95" customHeight="1" x14ac:dyDescent="0.3"/>
    <row r="383" ht="27.95" customHeight="1" x14ac:dyDescent="0.3"/>
    <row r="384" ht="27.95" customHeight="1" x14ac:dyDescent="0.3"/>
    <row r="385" ht="27.95" customHeight="1" x14ac:dyDescent="0.3"/>
    <row r="386" ht="27.95" customHeight="1" x14ac:dyDescent="0.3"/>
    <row r="387" ht="27.95" customHeight="1" x14ac:dyDescent="0.3"/>
    <row r="388" ht="27.95" customHeight="1" x14ac:dyDescent="0.3"/>
    <row r="389" ht="27.95" customHeight="1" x14ac:dyDescent="0.3"/>
    <row r="390" ht="27.95" customHeight="1" x14ac:dyDescent="0.3"/>
    <row r="391" ht="27.95" customHeight="1" x14ac:dyDescent="0.3"/>
    <row r="392" ht="27.95" customHeight="1" x14ac:dyDescent="0.3"/>
    <row r="393" ht="27.95" customHeight="1" x14ac:dyDescent="0.3"/>
    <row r="394" ht="27.95" customHeight="1" x14ac:dyDescent="0.3"/>
    <row r="395" ht="27.95" customHeight="1" x14ac:dyDescent="0.3"/>
    <row r="396" ht="27.95" customHeight="1" x14ac:dyDescent="0.3"/>
    <row r="397" ht="27.95" customHeight="1" x14ac:dyDescent="0.3"/>
    <row r="398" ht="27.95" customHeight="1" x14ac:dyDescent="0.3"/>
    <row r="399" ht="27.95" customHeight="1" x14ac:dyDescent="0.3"/>
    <row r="400" ht="27.95" customHeight="1" x14ac:dyDescent="0.3"/>
    <row r="401" ht="27.95" customHeight="1" x14ac:dyDescent="0.3"/>
    <row r="402" ht="27.95" customHeight="1" x14ac:dyDescent="0.3"/>
    <row r="403" ht="27.95" customHeight="1" x14ac:dyDescent="0.3"/>
    <row r="404" ht="27.95" customHeight="1" x14ac:dyDescent="0.3"/>
    <row r="405" ht="27.95" customHeight="1" x14ac:dyDescent="0.3"/>
    <row r="406" ht="27.95" customHeight="1" x14ac:dyDescent="0.3"/>
    <row r="407" ht="27.95" customHeight="1" x14ac:dyDescent="0.3"/>
    <row r="408" ht="27.95" customHeight="1" x14ac:dyDescent="0.3"/>
    <row r="409" ht="27.95" customHeight="1" x14ac:dyDescent="0.3"/>
    <row r="410" ht="27.95" customHeight="1" x14ac:dyDescent="0.3"/>
    <row r="411" ht="27.95" customHeight="1" x14ac:dyDescent="0.3"/>
    <row r="412" ht="27.95" customHeight="1" x14ac:dyDescent="0.3"/>
    <row r="413" ht="27.95" customHeight="1" x14ac:dyDescent="0.3"/>
    <row r="414" ht="27.95" customHeight="1" x14ac:dyDescent="0.3"/>
    <row r="415" ht="27.95" customHeight="1" x14ac:dyDescent="0.3"/>
    <row r="416" ht="27.95" customHeight="1" x14ac:dyDescent="0.3"/>
    <row r="417" ht="27.95" customHeight="1" x14ac:dyDescent="0.3"/>
    <row r="418" ht="27.95" customHeight="1" x14ac:dyDescent="0.3"/>
    <row r="419" ht="27.95" customHeight="1" x14ac:dyDescent="0.3"/>
    <row r="420" ht="27.95" customHeight="1" x14ac:dyDescent="0.3"/>
    <row r="421" ht="27.95" customHeight="1" x14ac:dyDescent="0.3"/>
    <row r="422" ht="27.95" customHeight="1" x14ac:dyDescent="0.3"/>
    <row r="423" ht="27.95" customHeight="1" x14ac:dyDescent="0.3"/>
    <row r="424" ht="27.95" customHeight="1" x14ac:dyDescent="0.3"/>
    <row r="425" ht="27.95" customHeight="1" x14ac:dyDescent="0.3"/>
    <row r="426" ht="27.95" customHeight="1" x14ac:dyDescent="0.3"/>
    <row r="427" ht="27.95" customHeight="1" x14ac:dyDescent="0.3"/>
    <row r="428" ht="27.95" customHeight="1" x14ac:dyDescent="0.3"/>
    <row r="429" ht="27.95" customHeight="1" x14ac:dyDescent="0.3"/>
    <row r="430" ht="27.95" customHeight="1" x14ac:dyDescent="0.3"/>
    <row r="431" ht="27.95" customHeight="1" x14ac:dyDescent="0.3"/>
    <row r="432" ht="27.95" customHeight="1" x14ac:dyDescent="0.3"/>
    <row r="433" ht="27.95" customHeight="1" x14ac:dyDescent="0.3"/>
    <row r="434" ht="27.95" customHeight="1" x14ac:dyDescent="0.3"/>
    <row r="435" ht="27.95" customHeight="1" x14ac:dyDescent="0.3"/>
    <row r="436" ht="27.95" customHeight="1" x14ac:dyDescent="0.3"/>
    <row r="437" ht="27.95" customHeight="1" x14ac:dyDescent="0.3"/>
    <row r="438" ht="27.95" customHeight="1" x14ac:dyDescent="0.3"/>
    <row r="439" ht="27.95" customHeight="1" x14ac:dyDescent="0.3"/>
    <row r="440" ht="27.95" customHeight="1" x14ac:dyDescent="0.3"/>
    <row r="441" ht="27.95" customHeight="1" x14ac:dyDescent="0.3"/>
    <row r="442" ht="27.95" customHeight="1" x14ac:dyDescent="0.3"/>
    <row r="443" ht="27.95" customHeight="1" x14ac:dyDescent="0.3"/>
    <row r="444" ht="27.95" customHeight="1" x14ac:dyDescent="0.3"/>
    <row r="445" ht="27.95" customHeight="1" x14ac:dyDescent="0.3"/>
    <row r="446" ht="27.95" customHeight="1" x14ac:dyDescent="0.3"/>
    <row r="447" ht="27.95" customHeight="1" x14ac:dyDescent="0.3"/>
    <row r="448" ht="27.95" customHeight="1" x14ac:dyDescent="0.3"/>
    <row r="449" ht="27.95" customHeight="1" x14ac:dyDescent="0.3"/>
    <row r="450" ht="27.95" customHeight="1" x14ac:dyDescent="0.3"/>
    <row r="451" ht="27.95" customHeight="1" x14ac:dyDescent="0.3"/>
    <row r="452" ht="27.95" customHeight="1" x14ac:dyDescent="0.3"/>
    <row r="453" ht="27.95" customHeight="1" x14ac:dyDescent="0.3"/>
    <row r="454" ht="27.95" customHeight="1" x14ac:dyDescent="0.3"/>
    <row r="455" ht="27.95" customHeight="1" x14ac:dyDescent="0.3"/>
    <row r="456" ht="27.95" customHeight="1" x14ac:dyDescent="0.3"/>
    <row r="457" ht="27.95" customHeight="1" x14ac:dyDescent="0.3"/>
    <row r="458" ht="27.95" customHeight="1" x14ac:dyDescent="0.3"/>
    <row r="459" ht="27.95" customHeight="1" x14ac:dyDescent="0.3"/>
    <row r="460" ht="27.95" customHeight="1" x14ac:dyDescent="0.3"/>
    <row r="461" ht="27.95" customHeight="1" x14ac:dyDescent="0.3"/>
    <row r="462" ht="27.95" customHeight="1" x14ac:dyDescent="0.3"/>
    <row r="463" ht="27.95" customHeight="1" x14ac:dyDescent="0.3"/>
    <row r="464" ht="27.95" customHeight="1" x14ac:dyDescent="0.3"/>
    <row r="465" ht="27.95" customHeight="1" x14ac:dyDescent="0.3"/>
    <row r="466" ht="27.95" customHeight="1" x14ac:dyDescent="0.3"/>
    <row r="467" ht="27.95" customHeight="1" x14ac:dyDescent="0.3"/>
    <row r="468" ht="27.95" customHeight="1" x14ac:dyDescent="0.3"/>
    <row r="469" ht="27.95" customHeight="1" x14ac:dyDescent="0.3"/>
    <row r="470" ht="27.95" customHeight="1" x14ac:dyDescent="0.3"/>
    <row r="471" ht="27.95" customHeight="1" x14ac:dyDescent="0.3"/>
    <row r="472" ht="27.95" customHeight="1" x14ac:dyDescent="0.3"/>
    <row r="473" ht="27.95" customHeight="1" x14ac:dyDescent="0.3"/>
    <row r="474" ht="27.95" customHeight="1" x14ac:dyDescent="0.3"/>
    <row r="475" ht="27.95" customHeight="1" x14ac:dyDescent="0.3"/>
    <row r="476" ht="27.95" customHeight="1" x14ac:dyDescent="0.3"/>
    <row r="477" ht="27.95" customHeight="1" x14ac:dyDescent="0.3"/>
    <row r="478" ht="27.95" customHeight="1" x14ac:dyDescent="0.3"/>
    <row r="479" ht="27.95" customHeight="1" x14ac:dyDescent="0.3"/>
    <row r="480" ht="27.95" customHeight="1" x14ac:dyDescent="0.3"/>
    <row r="481" ht="27.95" customHeight="1" x14ac:dyDescent="0.3"/>
    <row r="482" ht="27.95" customHeight="1" x14ac:dyDescent="0.3"/>
    <row r="483" ht="27.95" customHeight="1" x14ac:dyDescent="0.3"/>
    <row r="484" ht="27.95" customHeight="1" x14ac:dyDescent="0.3"/>
    <row r="485" ht="27.95" customHeight="1" x14ac:dyDescent="0.3"/>
    <row r="486" ht="27.95" customHeight="1" x14ac:dyDescent="0.3"/>
    <row r="487" ht="27.95" customHeight="1" x14ac:dyDescent="0.3"/>
    <row r="488" ht="27.95" customHeight="1" x14ac:dyDescent="0.3"/>
    <row r="489" ht="27.95" customHeight="1" x14ac:dyDescent="0.3"/>
    <row r="490" ht="27.95" customHeight="1" x14ac:dyDescent="0.3"/>
    <row r="491" ht="27.95" customHeight="1" x14ac:dyDescent="0.3"/>
    <row r="492" ht="27.95" customHeight="1" x14ac:dyDescent="0.3"/>
    <row r="493" ht="27.95" customHeight="1" x14ac:dyDescent="0.3"/>
    <row r="494" ht="27.95" customHeight="1" x14ac:dyDescent="0.3"/>
    <row r="495" ht="27.95" customHeight="1" x14ac:dyDescent="0.3"/>
    <row r="496" ht="27.95" customHeight="1" x14ac:dyDescent="0.3"/>
    <row r="497" ht="27.95" customHeight="1" x14ac:dyDescent="0.3"/>
    <row r="498" ht="27.95" customHeight="1" x14ac:dyDescent="0.3"/>
    <row r="499" ht="27.95" customHeight="1" x14ac:dyDescent="0.3"/>
    <row r="500" ht="27.95" customHeight="1" x14ac:dyDescent="0.3"/>
    <row r="501" ht="27.95" customHeight="1" x14ac:dyDescent="0.3"/>
    <row r="502" ht="27.95" customHeight="1" x14ac:dyDescent="0.3"/>
    <row r="503" ht="27.95" customHeight="1" x14ac:dyDescent="0.3"/>
    <row r="504" ht="27.95" customHeight="1" x14ac:dyDescent="0.3"/>
    <row r="505" ht="27.95" customHeight="1" x14ac:dyDescent="0.3"/>
    <row r="506" ht="27.95" customHeight="1" x14ac:dyDescent="0.3"/>
    <row r="507" ht="27.95" customHeight="1" x14ac:dyDescent="0.3"/>
    <row r="508" ht="27.95" customHeight="1" x14ac:dyDescent="0.3"/>
    <row r="509" ht="27.95" customHeight="1" x14ac:dyDescent="0.3"/>
    <row r="510" ht="27.95" customHeight="1" x14ac:dyDescent="0.3"/>
    <row r="511" ht="27.95" customHeight="1" x14ac:dyDescent="0.3"/>
    <row r="512" ht="27.95" customHeight="1" x14ac:dyDescent="0.3"/>
    <row r="513" ht="27.95" customHeight="1" x14ac:dyDescent="0.3"/>
    <row r="514" ht="27.95" customHeight="1" x14ac:dyDescent="0.3"/>
    <row r="515" ht="27.95" customHeight="1" x14ac:dyDescent="0.3"/>
    <row r="516" ht="27.95" customHeight="1" x14ac:dyDescent="0.3"/>
    <row r="517" ht="27.95" customHeight="1" x14ac:dyDescent="0.3"/>
    <row r="518" ht="27.95" customHeight="1" x14ac:dyDescent="0.3"/>
    <row r="519" ht="27.95" customHeight="1" x14ac:dyDescent="0.3"/>
    <row r="520" ht="27.95" customHeight="1" x14ac:dyDescent="0.3"/>
    <row r="521" ht="27.95" customHeight="1" x14ac:dyDescent="0.3"/>
    <row r="522" ht="27.95" customHeight="1" x14ac:dyDescent="0.3"/>
    <row r="523" ht="27.95" customHeight="1" x14ac:dyDescent="0.3"/>
    <row r="524" ht="27.95" customHeight="1" x14ac:dyDescent="0.3"/>
    <row r="525" ht="27.95" customHeight="1" x14ac:dyDescent="0.3"/>
    <row r="526" ht="27.95" customHeight="1" x14ac:dyDescent="0.3"/>
    <row r="527" ht="27.95" customHeight="1" x14ac:dyDescent="0.3"/>
    <row r="528" ht="27.95" customHeight="1" x14ac:dyDescent="0.3"/>
    <row r="529" ht="27.95" customHeight="1" x14ac:dyDescent="0.3"/>
    <row r="530" ht="27.95" customHeight="1" x14ac:dyDescent="0.3"/>
    <row r="531" ht="27.95" customHeight="1" x14ac:dyDescent="0.3"/>
    <row r="532" ht="27.95" customHeight="1" x14ac:dyDescent="0.3"/>
    <row r="533" ht="27.95" customHeight="1" x14ac:dyDescent="0.3"/>
    <row r="534" ht="27.95" customHeight="1" x14ac:dyDescent="0.3"/>
    <row r="535" ht="27.95" customHeight="1" x14ac:dyDescent="0.3"/>
    <row r="536" ht="27.95" customHeight="1" x14ac:dyDescent="0.3"/>
    <row r="537" ht="27.95" customHeight="1" x14ac:dyDescent="0.3"/>
    <row r="538" ht="27.95" customHeight="1" x14ac:dyDescent="0.3"/>
    <row r="539" ht="27.95" customHeight="1" x14ac:dyDescent="0.3"/>
    <row r="540" ht="27.95" customHeight="1" x14ac:dyDescent="0.3"/>
    <row r="541" ht="27.95" customHeight="1" x14ac:dyDescent="0.3"/>
    <row r="542" ht="27.95" customHeight="1" x14ac:dyDescent="0.3"/>
    <row r="543" ht="27.95" customHeight="1" x14ac:dyDescent="0.3"/>
    <row r="544" ht="27.95" customHeight="1" x14ac:dyDescent="0.3"/>
    <row r="545" ht="27.95" customHeight="1" x14ac:dyDescent="0.3"/>
    <row r="546" ht="27.95" customHeight="1" x14ac:dyDescent="0.3"/>
    <row r="547" ht="27.95" customHeight="1" x14ac:dyDescent="0.3"/>
    <row r="548" ht="27.95" customHeight="1" x14ac:dyDescent="0.3"/>
    <row r="549" ht="27.95" customHeight="1" x14ac:dyDescent="0.3"/>
    <row r="550" ht="27.95" customHeight="1" x14ac:dyDescent="0.3"/>
    <row r="551" ht="27.95" customHeight="1" x14ac:dyDescent="0.3"/>
    <row r="552" ht="27.95" customHeight="1" x14ac:dyDescent="0.3"/>
    <row r="553" ht="27.95" customHeight="1" x14ac:dyDescent="0.3"/>
    <row r="554" ht="27.95" customHeight="1" x14ac:dyDescent="0.3"/>
    <row r="555" ht="27.95" customHeight="1" x14ac:dyDescent="0.3"/>
    <row r="556" ht="27.95" customHeight="1" x14ac:dyDescent="0.3"/>
    <row r="557" ht="27.95" customHeight="1" x14ac:dyDescent="0.3"/>
    <row r="558" ht="27.95" customHeight="1" x14ac:dyDescent="0.3"/>
    <row r="559" ht="27.95" customHeight="1" x14ac:dyDescent="0.3"/>
    <row r="560" ht="27.95" customHeight="1" x14ac:dyDescent="0.3"/>
    <row r="561" ht="27.95" customHeight="1" x14ac:dyDescent="0.3"/>
    <row r="562" ht="27.95" customHeight="1" x14ac:dyDescent="0.3"/>
    <row r="563" ht="27.95" customHeight="1" x14ac:dyDescent="0.3"/>
    <row r="564" ht="27.95" customHeight="1" x14ac:dyDescent="0.3"/>
    <row r="565" ht="27.95" customHeight="1" x14ac:dyDescent="0.3"/>
    <row r="566" ht="27.95" customHeight="1" x14ac:dyDescent="0.3"/>
    <row r="567" ht="27.95" customHeight="1" x14ac:dyDescent="0.3"/>
    <row r="568" ht="27.95" customHeight="1" x14ac:dyDescent="0.3"/>
    <row r="569" ht="27.95" customHeight="1" x14ac:dyDescent="0.3"/>
    <row r="570" ht="27.95" customHeight="1" x14ac:dyDescent="0.3"/>
    <row r="571" ht="27.95" customHeight="1" x14ac:dyDescent="0.3"/>
    <row r="572" ht="27.95" customHeight="1" x14ac:dyDescent="0.3"/>
    <row r="573" ht="27.95" customHeight="1" x14ac:dyDescent="0.3"/>
    <row r="574" ht="27.95" customHeight="1" x14ac:dyDescent="0.3"/>
    <row r="575" ht="27.95" customHeight="1" x14ac:dyDescent="0.3"/>
    <row r="576" ht="27.95" customHeight="1" x14ac:dyDescent="0.3"/>
    <row r="577" ht="27.95" customHeight="1" x14ac:dyDescent="0.3"/>
    <row r="578" ht="27.95" customHeight="1" x14ac:dyDescent="0.3"/>
    <row r="579" ht="27.95" customHeight="1" x14ac:dyDescent="0.3"/>
    <row r="580" ht="27.95" customHeight="1" x14ac:dyDescent="0.3"/>
    <row r="581" ht="27.95" customHeight="1" x14ac:dyDescent="0.3"/>
    <row r="582" ht="27.95" customHeight="1" x14ac:dyDescent="0.3"/>
    <row r="583" ht="27.95" customHeight="1" x14ac:dyDescent="0.3"/>
    <row r="584" ht="27.95" customHeight="1" x14ac:dyDescent="0.3"/>
    <row r="585" ht="27.95" customHeight="1" x14ac:dyDescent="0.3"/>
    <row r="586" ht="27.95" customHeight="1" x14ac:dyDescent="0.3"/>
    <row r="587" ht="27.95" customHeight="1" x14ac:dyDescent="0.3"/>
    <row r="588" ht="27.95" customHeight="1" x14ac:dyDescent="0.3"/>
    <row r="589" ht="27.95" customHeight="1" x14ac:dyDescent="0.3"/>
    <row r="590" ht="27.95" customHeight="1" x14ac:dyDescent="0.3"/>
    <row r="591" ht="27.95" customHeight="1" x14ac:dyDescent="0.3"/>
    <row r="592" ht="27.95" customHeight="1" x14ac:dyDescent="0.3"/>
    <row r="593" ht="27.95" customHeight="1" x14ac:dyDescent="0.3"/>
    <row r="594" ht="27.95" customHeight="1" x14ac:dyDescent="0.3"/>
    <row r="595" ht="27.95" customHeight="1" x14ac:dyDescent="0.3"/>
    <row r="596" ht="27.95" customHeight="1" x14ac:dyDescent="0.3"/>
    <row r="597" ht="27.95" customHeight="1" x14ac:dyDescent="0.3"/>
    <row r="598" ht="27.95" customHeight="1" x14ac:dyDescent="0.3"/>
    <row r="599" ht="27.95" customHeight="1" x14ac:dyDescent="0.3"/>
    <row r="600" ht="27.95" customHeight="1" x14ac:dyDescent="0.3"/>
    <row r="601" ht="27.95" customHeight="1" x14ac:dyDescent="0.3"/>
    <row r="602" ht="27.95" customHeight="1" x14ac:dyDescent="0.3"/>
    <row r="603" ht="27.95" customHeight="1" x14ac:dyDescent="0.3"/>
    <row r="604" ht="27.95" customHeight="1" x14ac:dyDescent="0.3"/>
    <row r="605" ht="27.95" customHeight="1" x14ac:dyDescent="0.3"/>
    <row r="606" ht="27.95" customHeight="1" x14ac:dyDescent="0.3"/>
    <row r="607" ht="27.95" customHeight="1" x14ac:dyDescent="0.3"/>
    <row r="608" ht="27.95" customHeight="1" x14ac:dyDescent="0.3"/>
    <row r="609" ht="27.95" customHeight="1" x14ac:dyDescent="0.3"/>
    <row r="610" ht="27.95" customHeight="1" x14ac:dyDescent="0.3"/>
    <row r="611" ht="27.95" customHeight="1" x14ac:dyDescent="0.3"/>
    <row r="612" ht="27.95" customHeight="1" x14ac:dyDescent="0.3"/>
    <row r="613" ht="27.95" customHeight="1" x14ac:dyDescent="0.3"/>
    <row r="614" ht="27.95" customHeight="1" x14ac:dyDescent="0.3"/>
    <row r="615" ht="27.95" customHeight="1" x14ac:dyDescent="0.3"/>
    <row r="616" ht="27.95" customHeight="1" x14ac:dyDescent="0.3"/>
    <row r="617" ht="27.95" customHeight="1" x14ac:dyDescent="0.3"/>
    <row r="618" ht="27.95" customHeight="1" x14ac:dyDescent="0.3"/>
    <row r="619" ht="27.95" customHeight="1" x14ac:dyDescent="0.3"/>
    <row r="620" ht="27.95" customHeight="1" x14ac:dyDescent="0.3"/>
    <row r="621" ht="27.95" customHeight="1" x14ac:dyDescent="0.3"/>
    <row r="622" ht="27.95" customHeight="1" x14ac:dyDescent="0.3"/>
    <row r="623" ht="27.95" customHeight="1" x14ac:dyDescent="0.3"/>
    <row r="624" ht="27.95" customHeight="1" x14ac:dyDescent="0.3"/>
    <row r="625" ht="27.95" customHeight="1" x14ac:dyDescent="0.3"/>
    <row r="626" ht="27.95" customHeight="1" x14ac:dyDescent="0.3"/>
    <row r="627" ht="27.95" customHeight="1" x14ac:dyDescent="0.3"/>
    <row r="628" ht="27.95" customHeight="1" x14ac:dyDescent="0.3"/>
    <row r="629" ht="27.95" customHeight="1" x14ac:dyDescent="0.3"/>
    <row r="630" ht="27.95" customHeight="1" x14ac:dyDescent="0.3"/>
    <row r="631" ht="27.95" customHeight="1" x14ac:dyDescent="0.3"/>
    <row r="632" ht="27.95" customHeight="1" x14ac:dyDescent="0.3"/>
    <row r="633" ht="27.95" customHeight="1" x14ac:dyDescent="0.3"/>
    <row r="634" ht="27.95" customHeight="1" x14ac:dyDescent="0.3"/>
    <row r="635" ht="27.95" customHeight="1" x14ac:dyDescent="0.3"/>
    <row r="636" ht="27.95" customHeight="1" x14ac:dyDescent="0.3"/>
    <row r="637" ht="27.95" customHeight="1" x14ac:dyDescent="0.3"/>
    <row r="638" ht="27.95" customHeight="1" x14ac:dyDescent="0.3"/>
    <row r="639" ht="27.95" customHeight="1" x14ac:dyDescent="0.3"/>
    <row r="640" ht="27.95" customHeight="1" x14ac:dyDescent="0.3"/>
    <row r="641" ht="27.95" customHeight="1" x14ac:dyDescent="0.3"/>
    <row r="642" ht="27.95" customHeight="1" x14ac:dyDescent="0.3"/>
    <row r="643" ht="27.95" customHeight="1" x14ac:dyDescent="0.3"/>
    <row r="644" ht="27.95" customHeight="1" x14ac:dyDescent="0.3"/>
    <row r="645" ht="27.95" customHeight="1" x14ac:dyDescent="0.3"/>
    <row r="646" ht="27.95" customHeight="1" x14ac:dyDescent="0.3"/>
    <row r="647" ht="27.95" customHeight="1" x14ac:dyDescent="0.3"/>
    <row r="648" ht="27.95" customHeight="1" x14ac:dyDescent="0.3"/>
    <row r="649" ht="27.95" customHeight="1" x14ac:dyDescent="0.3"/>
    <row r="650" ht="27.95" customHeight="1" x14ac:dyDescent="0.3"/>
    <row r="651" ht="27.95" customHeight="1" x14ac:dyDescent="0.3"/>
    <row r="652" ht="27.95" customHeight="1" x14ac:dyDescent="0.3"/>
    <row r="653" ht="27.95" customHeight="1" x14ac:dyDescent="0.3"/>
    <row r="654" ht="27.95" customHeight="1" x14ac:dyDescent="0.3"/>
    <row r="655" ht="27.95" customHeight="1" x14ac:dyDescent="0.3"/>
    <row r="656" ht="27.95" customHeight="1" x14ac:dyDescent="0.3"/>
    <row r="657" ht="27.95" customHeight="1" x14ac:dyDescent="0.3"/>
    <row r="658" ht="27.95" customHeight="1" x14ac:dyDescent="0.3"/>
    <row r="659" ht="27.95" customHeight="1" x14ac:dyDescent="0.3"/>
    <row r="660" ht="27.95" customHeight="1" x14ac:dyDescent="0.3"/>
    <row r="661" ht="27.95" customHeight="1" x14ac:dyDescent="0.3"/>
    <row r="662" ht="27.95" customHeight="1" x14ac:dyDescent="0.3"/>
    <row r="663" ht="27.95" customHeight="1" x14ac:dyDescent="0.3"/>
    <row r="664" ht="27.95" customHeight="1" x14ac:dyDescent="0.3"/>
    <row r="665" ht="27.95" customHeight="1" x14ac:dyDescent="0.3"/>
    <row r="666" ht="27.95" customHeight="1" x14ac:dyDescent="0.3"/>
    <row r="667" ht="27.95" customHeight="1" x14ac:dyDescent="0.3"/>
    <row r="668" ht="27.95" customHeight="1" x14ac:dyDescent="0.3"/>
    <row r="669" ht="27.95" customHeight="1" x14ac:dyDescent="0.3"/>
    <row r="670" ht="27.95" customHeight="1" x14ac:dyDescent="0.3"/>
    <row r="671" ht="27.95" customHeight="1" x14ac:dyDescent="0.3"/>
    <row r="672" ht="27.95" customHeight="1" x14ac:dyDescent="0.3"/>
    <row r="673" ht="27.95" customHeight="1" x14ac:dyDescent="0.3"/>
    <row r="674" ht="27.95" customHeight="1" x14ac:dyDescent="0.3"/>
    <row r="675" ht="27.95" customHeight="1" x14ac:dyDescent="0.3"/>
    <row r="676" ht="27.95" customHeight="1" x14ac:dyDescent="0.3"/>
    <row r="677" ht="27.95" customHeight="1" x14ac:dyDescent="0.3"/>
    <row r="678" ht="27.95" customHeight="1" x14ac:dyDescent="0.3"/>
    <row r="679" ht="27.95" customHeight="1" x14ac:dyDescent="0.3"/>
    <row r="680" ht="27.95" customHeight="1" x14ac:dyDescent="0.3"/>
    <row r="681" ht="27.95" customHeight="1" x14ac:dyDescent="0.3"/>
    <row r="682" ht="27.95" customHeight="1" x14ac:dyDescent="0.3"/>
    <row r="683" ht="27.95" customHeight="1" x14ac:dyDescent="0.3"/>
    <row r="684" ht="27.95" customHeight="1" x14ac:dyDescent="0.3"/>
    <row r="685" ht="27.95" customHeight="1" x14ac:dyDescent="0.3"/>
    <row r="686" ht="27.95" customHeight="1" x14ac:dyDescent="0.3"/>
    <row r="687" ht="27.95" customHeight="1" x14ac:dyDescent="0.3"/>
    <row r="688" ht="27.95" customHeight="1" x14ac:dyDescent="0.3"/>
    <row r="689" ht="27.95" customHeight="1" x14ac:dyDescent="0.3"/>
    <row r="690" ht="27.95" customHeight="1" x14ac:dyDescent="0.3"/>
    <row r="691" ht="27.95" customHeight="1" x14ac:dyDescent="0.3"/>
    <row r="692" ht="27.95" customHeight="1" x14ac:dyDescent="0.3"/>
    <row r="693" ht="27.95" customHeight="1" x14ac:dyDescent="0.3"/>
    <row r="694" ht="27.95" customHeight="1" x14ac:dyDescent="0.3"/>
    <row r="695" ht="27.95" customHeight="1" x14ac:dyDescent="0.3"/>
    <row r="696" ht="27.95" customHeight="1" x14ac:dyDescent="0.3"/>
    <row r="697" ht="27.95" customHeight="1" x14ac:dyDescent="0.3"/>
    <row r="698" ht="27.95" customHeight="1" x14ac:dyDescent="0.3"/>
    <row r="699" ht="27.95" customHeight="1" x14ac:dyDescent="0.3"/>
    <row r="700" ht="27.95" customHeight="1" x14ac:dyDescent="0.3"/>
    <row r="701" ht="27.95" customHeight="1" x14ac:dyDescent="0.3"/>
    <row r="702" ht="27.95" customHeight="1" x14ac:dyDescent="0.3"/>
    <row r="703" ht="27.95" customHeight="1" x14ac:dyDescent="0.3"/>
    <row r="704" ht="27.95" customHeight="1" x14ac:dyDescent="0.3"/>
    <row r="705" ht="27.95" customHeight="1" x14ac:dyDescent="0.3"/>
    <row r="706" ht="27.95" customHeight="1" x14ac:dyDescent="0.3"/>
    <row r="707" ht="27.95" customHeight="1" x14ac:dyDescent="0.3"/>
    <row r="708" ht="27.95" customHeight="1" x14ac:dyDescent="0.3"/>
    <row r="709" ht="27.95" customHeight="1" x14ac:dyDescent="0.3"/>
    <row r="710" ht="27.95" customHeight="1" x14ac:dyDescent="0.3"/>
    <row r="711" ht="27.95" customHeight="1" x14ac:dyDescent="0.3"/>
    <row r="712" ht="27.95" customHeight="1" x14ac:dyDescent="0.3"/>
    <row r="713" ht="27.95" customHeight="1" x14ac:dyDescent="0.3"/>
    <row r="714" ht="27.95" customHeight="1" x14ac:dyDescent="0.3"/>
    <row r="715" ht="27.95" customHeight="1" x14ac:dyDescent="0.3"/>
    <row r="716" ht="27.95" customHeight="1" x14ac:dyDescent="0.3"/>
    <row r="717" ht="27.95" customHeight="1" x14ac:dyDescent="0.3"/>
    <row r="718" ht="27.95" customHeight="1" x14ac:dyDescent="0.3"/>
    <row r="719" ht="27.95" customHeight="1" x14ac:dyDescent="0.3"/>
    <row r="720" ht="27.95" customHeight="1" x14ac:dyDescent="0.3"/>
    <row r="721" ht="27.95" customHeight="1" x14ac:dyDescent="0.3"/>
    <row r="722" ht="27.95" customHeight="1" x14ac:dyDescent="0.3"/>
    <row r="723" ht="27.95" customHeight="1" x14ac:dyDescent="0.3"/>
    <row r="724" ht="27.95" customHeight="1" x14ac:dyDescent="0.3"/>
    <row r="725" ht="27.95" customHeight="1" x14ac:dyDescent="0.3"/>
    <row r="726" ht="27.95" customHeight="1" x14ac:dyDescent="0.3"/>
    <row r="727" ht="27.95" customHeight="1" x14ac:dyDescent="0.3"/>
    <row r="728" ht="27.95" customHeight="1" x14ac:dyDescent="0.3"/>
    <row r="729" ht="27.95" customHeight="1" x14ac:dyDescent="0.3"/>
    <row r="730" ht="27.95" customHeight="1" x14ac:dyDescent="0.3"/>
    <row r="731" ht="27.95" customHeight="1" x14ac:dyDescent="0.3"/>
    <row r="732" ht="27.95" customHeight="1" x14ac:dyDescent="0.3"/>
    <row r="733" ht="27.95" customHeight="1" x14ac:dyDescent="0.3"/>
    <row r="734" ht="27.95" customHeight="1" x14ac:dyDescent="0.3"/>
    <row r="735" ht="27.95" customHeight="1" x14ac:dyDescent="0.3"/>
    <row r="736" ht="27.95" customHeight="1" x14ac:dyDescent="0.3"/>
    <row r="737" ht="27.95" customHeight="1" x14ac:dyDescent="0.3"/>
    <row r="738" ht="27.95" customHeight="1" x14ac:dyDescent="0.3"/>
    <row r="739" ht="27.95" customHeight="1" x14ac:dyDescent="0.3"/>
    <row r="740" ht="27.95" customHeight="1" x14ac:dyDescent="0.3"/>
    <row r="741" ht="27.95" customHeight="1" x14ac:dyDescent="0.3"/>
    <row r="742" ht="27.95" customHeight="1" x14ac:dyDescent="0.3"/>
    <row r="743" ht="27.95" customHeight="1" x14ac:dyDescent="0.3"/>
    <row r="744" ht="27.95" customHeight="1" x14ac:dyDescent="0.3"/>
    <row r="745" ht="27.95" customHeight="1" x14ac:dyDescent="0.3"/>
    <row r="746" ht="27.95" customHeight="1" x14ac:dyDescent="0.3"/>
    <row r="747" ht="27.95" customHeight="1" x14ac:dyDescent="0.3"/>
    <row r="748" ht="27.95" customHeight="1" x14ac:dyDescent="0.3"/>
    <row r="749" ht="27.95" customHeight="1" x14ac:dyDescent="0.3"/>
    <row r="750" ht="27.95" customHeight="1" x14ac:dyDescent="0.3"/>
    <row r="751" ht="27.95" customHeight="1" x14ac:dyDescent="0.3"/>
    <row r="752" ht="27.95" customHeight="1" x14ac:dyDescent="0.3"/>
    <row r="753" ht="27.95" customHeight="1" x14ac:dyDescent="0.3"/>
    <row r="754" ht="27.95" customHeight="1" x14ac:dyDescent="0.3"/>
    <row r="755" ht="27.95" customHeight="1" x14ac:dyDescent="0.3"/>
    <row r="756" ht="27.95" customHeight="1" x14ac:dyDescent="0.3"/>
    <row r="757" ht="27.95" customHeight="1" x14ac:dyDescent="0.3"/>
    <row r="758" ht="27.95" customHeight="1" x14ac:dyDescent="0.3"/>
    <row r="759" ht="27.95" customHeight="1" x14ac:dyDescent="0.3"/>
    <row r="760" ht="27.95" customHeight="1" x14ac:dyDescent="0.3"/>
    <row r="761" ht="27.95" customHeight="1" x14ac:dyDescent="0.3"/>
    <row r="762" ht="27.95" customHeight="1" x14ac:dyDescent="0.3"/>
    <row r="763" ht="27.95" customHeight="1" x14ac:dyDescent="0.3"/>
    <row r="764" ht="27.95" customHeight="1" x14ac:dyDescent="0.3"/>
    <row r="765" ht="27.95" customHeight="1" x14ac:dyDescent="0.3"/>
    <row r="766" ht="27.95" customHeight="1" x14ac:dyDescent="0.3"/>
    <row r="767" ht="27.95" customHeight="1" x14ac:dyDescent="0.3"/>
    <row r="768" ht="27.95" customHeight="1" x14ac:dyDescent="0.3"/>
    <row r="769" ht="27.95" customHeight="1" x14ac:dyDescent="0.3"/>
    <row r="770" ht="27.95" customHeight="1" x14ac:dyDescent="0.3"/>
    <row r="771" ht="27.95" customHeight="1" x14ac:dyDescent="0.3"/>
    <row r="772" ht="27.95" customHeight="1" x14ac:dyDescent="0.3"/>
    <row r="773" ht="27.95" customHeight="1" x14ac:dyDescent="0.3"/>
    <row r="774" ht="27.95" customHeight="1" x14ac:dyDescent="0.3"/>
    <row r="775" ht="27.95" customHeight="1" x14ac:dyDescent="0.3"/>
    <row r="776" ht="27.95" customHeight="1" x14ac:dyDescent="0.3"/>
    <row r="777" ht="27.95" customHeight="1" x14ac:dyDescent="0.3"/>
    <row r="778" ht="27.95" customHeight="1" x14ac:dyDescent="0.3"/>
    <row r="779" ht="27.95" customHeight="1" x14ac:dyDescent="0.3"/>
    <row r="780" ht="27.95" customHeight="1" x14ac:dyDescent="0.3"/>
    <row r="781" ht="27.95" customHeight="1" x14ac:dyDescent="0.3"/>
    <row r="782" ht="27.95" customHeight="1" x14ac:dyDescent="0.3"/>
    <row r="783" ht="27.95" customHeight="1" x14ac:dyDescent="0.3"/>
    <row r="784" ht="27.95" customHeight="1" x14ac:dyDescent="0.3"/>
    <row r="785" ht="27.95" customHeight="1" x14ac:dyDescent="0.3"/>
    <row r="786" ht="27.95" customHeight="1" x14ac:dyDescent="0.3"/>
    <row r="787" ht="27.95" customHeight="1" x14ac:dyDescent="0.3"/>
    <row r="788" ht="27.95" customHeight="1" x14ac:dyDescent="0.3"/>
    <row r="789" ht="27.95" customHeight="1" x14ac:dyDescent="0.3"/>
    <row r="790" ht="27.95" customHeight="1" x14ac:dyDescent="0.3"/>
    <row r="791" ht="27.95" customHeight="1" x14ac:dyDescent="0.3"/>
    <row r="792" ht="27.95" customHeight="1" x14ac:dyDescent="0.3"/>
    <row r="793" ht="27.95" customHeight="1" x14ac:dyDescent="0.3"/>
    <row r="794" ht="27.95" customHeight="1" x14ac:dyDescent="0.3"/>
    <row r="795" ht="27.95" customHeight="1" x14ac:dyDescent="0.3"/>
    <row r="796" ht="27.95" customHeight="1" x14ac:dyDescent="0.3"/>
    <row r="797" ht="27.95" customHeight="1" x14ac:dyDescent="0.3"/>
    <row r="798" ht="27.95" customHeight="1" x14ac:dyDescent="0.3"/>
    <row r="799" ht="27.95" customHeight="1" x14ac:dyDescent="0.3"/>
    <row r="800" ht="27.95" customHeight="1" x14ac:dyDescent="0.3"/>
    <row r="801" ht="27.95" customHeight="1" x14ac:dyDescent="0.3"/>
    <row r="802" ht="27.95" customHeight="1" x14ac:dyDescent="0.3"/>
    <row r="803" ht="27.95" customHeight="1" x14ac:dyDescent="0.3"/>
    <row r="804" ht="27.95" customHeight="1" x14ac:dyDescent="0.3"/>
    <row r="805" ht="27.95" customHeight="1" x14ac:dyDescent="0.3"/>
    <row r="806" ht="27.95" customHeight="1" x14ac:dyDescent="0.3"/>
    <row r="807" ht="27.95" customHeight="1" x14ac:dyDescent="0.3"/>
    <row r="808" ht="27.95" customHeight="1" x14ac:dyDescent="0.3"/>
    <row r="809" ht="27.95" customHeight="1" x14ac:dyDescent="0.3"/>
    <row r="810" ht="27.95" customHeight="1" x14ac:dyDescent="0.3"/>
    <row r="811" ht="27.95" customHeight="1" x14ac:dyDescent="0.3"/>
    <row r="812" ht="27.95" customHeight="1" x14ac:dyDescent="0.3"/>
    <row r="813" ht="27.95" customHeight="1" x14ac:dyDescent="0.3"/>
    <row r="814" ht="27.95" customHeight="1" x14ac:dyDescent="0.3"/>
    <row r="815" ht="27.95" customHeight="1" x14ac:dyDescent="0.3"/>
    <row r="816" ht="27.95" customHeight="1" x14ac:dyDescent="0.3"/>
    <row r="817" ht="27.95" customHeight="1" x14ac:dyDescent="0.3"/>
    <row r="818" ht="27.95" customHeight="1" x14ac:dyDescent="0.3"/>
    <row r="819" ht="27.95" customHeight="1" x14ac:dyDescent="0.3"/>
    <row r="820" ht="27.95" customHeight="1" x14ac:dyDescent="0.3"/>
    <row r="821" ht="27.95" customHeight="1" x14ac:dyDescent="0.3"/>
    <row r="822" ht="27.95" customHeight="1" x14ac:dyDescent="0.3"/>
    <row r="823" ht="27.95" customHeight="1" x14ac:dyDescent="0.3"/>
    <row r="824" ht="27.95" customHeight="1" x14ac:dyDescent="0.3"/>
    <row r="825" ht="27.95" customHeight="1" x14ac:dyDescent="0.3"/>
    <row r="826" ht="27.95" customHeight="1" x14ac:dyDescent="0.3"/>
    <row r="827" ht="27.95" customHeight="1" x14ac:dyDescent="0.3"/>
    <row r="828" ht="27.95" customHeight="1" x14ac:dyDescent="0.3"/>
    <row r="829" ht="27.95" customHeight="1" x14ac:dyDescent="0.3"/>
    <row r="830" ht="27.95" customHeight="1" x14ac:dyDescent="0.3"/>
    <row r="831" ht="27.95" customHeight="1" x14ac:dyDescent="0.3"/>
    <row r="832" ht="27.95" customHeight="1" x14ac:dyDescent="0.3"/>
    <row r="833" ht="27.95" customHeight="1" x14ac:dyDescent="0.3"/>
    <row r="834" ht="27.95" customHeight="1" x14ac:dyDescent="0.3"/>
    <row r="835" ht="27.95" customHeight="1" x14ac:dyDescent="0.3"/>
    <row r="836" ht="27.95" customHeight="1" x14ac:dyDescent="0.3"/>
    <row r="837" ht="27.95" customHeight="1" x14ac:dyDescent="0.3"/>
    <row r="838" ht="27.95" customHeight="1" x14ac:dyDescent="0.3"/>
    <row r="839" ht="27.95" customHeight="1" x14ac:dyDescent="0.3"/>
    <row r="840" ht="27.95" customHeight="1" x14ac:dyDescent="0.3"/>
    <row r="841" ht="27.95" customHeight="1" x14ac:dyDescent="0.3"/>
    <row r="842" ht="27.95" customHeight="1" x14ac:dyDescent="0.3"/>
    <row r="843" ht="27.95" customHeight="1" x14ac:dyDescent="0.3"/>
    <row r="844" ht="27.95" customHeight="1" x14ac:dyDescent="0.3"/>
    <row r="845" ht="27.95" customHeight="1" x14ac:dyDescent="0.3"/>
    <row r="846" ht="27.95" customHeight="1" x14ac:dyDescent="0.3"/>
    <row r="847" ht="27.95" customHeight="1" x14ac:dyDescent="0.3"/>
    <row r="848" ht="27.95" customHeight="1" x14ac:dyDescent="0.3"/>
    <row r="849" ht="27.95" customHeight="1" x14ac:dyDescent="0.3"/>
    <row r="850" ht="27.95" customHeight="1" x14ac:dyDescent="0.3"/>
    <row r="851" ht="27.95" customHeight="1" x14ac:dyDescent="0.3"/>
    <row r="852" ht="27.95" customHeight="1" x14ac:dyDescent="0.3"/>
    <row r="853" ht="27.95" customHeight="1" x14ac:dyDescent="0.3"/>
    <row r="854" ht="27.95" customHeight="1" x14ac:dyDescent="0.3"/>
    <row r="855" ht="27.95" customHeight="1" x14ac:dyDescent="0.3"/>
    <row r="856" ht="27.95" customHeight="1" x14ac:dyDescent="0.3"/>
    <row r="857" ht="27.95" customHeight="1" x14ac:dyDescent="0.3"/>
    <row r="858" ht="27.95" customHeight="1" x14ac:dyDescent="0.3"/>
    <row r="859" ht="27.95" customHeight="1" x14ac:dyDescent="0.3"/>
    <row r="860" ht="27.95" customHeight="1" x14ac:dyDescent="0.3"/>
    <row r="861" ht="27.95" customHeight="1" x14ac:dyDescent="0.3"/>
    <row r="862" ht="27.95" customHeight="1" x14ac:dyDescent="0.3"/>
    <row r="863" ht="27.95" customHeight="1" x14ac:dyDescent="0.3"/>
    <row r="864" ht="27.95" customHeight="1" x14ac:dyDescent="0.3"/>
    <row r="865" ht="27.95" customHeight="1" x14ac:dyDescent="0.3"/>
    <row r="866" ht="27.95" customHeight="1" x14ac:dyDescent="0.3"/>
    <row r="867" ht="27.95" customHeight="1" x14ac:dyDescent="0.3"/>
    <row r="868" ht="27.95" customHeight="1" x14ac:dyDescent="0.3"/>
    <row r="869" ht="27.95" customHeight="1" x14ac:dyDescent="0.3"/>
    <row r="870" ht="27.95" customHeight="1" x14ac:dyDescent="0.3"/>
    <row r="871" ht="27.95" customHeight="1" x14ac:dyDescent="0.3"/>
    <row r="872" ht="27.95" customHeight="1" x14ac:dyDescent="0.3"/>
    <row r="873" ht="27.95" customHeight="1" x14ac:dyDescent="0.3"/>
    <row r="874" ht="27.95" customHeight="1" x14ac:dyDescent="0.3"/>
    <row r="875" ht="27.95" customHeight="1" x14ac:dyDescent="0.3"/>
    <row r="876" ht="27.95" customHeight="1" x14ac:dyDescent="0.3"/>
    <row r="877" ht="27.95" customHeight="1" x14ac:dyDescent="0.3"/>
    <row r="878" ht="27.95" customHeight="1" x14ac:dyDescent="0.3"/>
    <row r="879" ht="27.95" customHeight="1" x14ac:dyDescent="0.3"/>
    <row r="880" ht="27.95" customHeight="1" x14ac:dyDescent="0.3"/>
    <row r="881" ht="27.95" customHeight="1" x14ac:dyDescent="0.3"/>
    <row r="882" ht="27.95" customHeight="1" x14ac:dyDescent="0.3"/>
    <row r="883" ht="27.95" customHeight="1" x14ac:dyDescent="0.3"/>
    <row r="884" ht="27.95" customHeight="1" x14ac:dyDescent="0.3"/>
    <row r="885" ht="27.95" customHeight="1" x14ac:dyDescent="0.3"/>
    <row r="886" ht="27.95" customHeight="1" x14ac:dyDescent="0.3"/>
    <row r="887" ht="27.95" customHeight="1" x14ac:dyDescent="0.3"/>
    <row r="888" ht="27.95" customHeight="1" x14ac:dyDescent="0.3"/>
    <row r="889" ht="27.95" customHeight="1" x14ac:dyDescent="0.3"/>
    <row r="890" ht="27.95" customHeight="1" x14ac:dyDescent="0.3"/>
    <row r="891" ht="27.95" customHeight="1" x14ac:dyDescent="0.3"/>
    <row r="892" ht="27.95" customHeight="1" x14ac:dyDescent="0.3"/>
    <row r="893" ht="27.95" customHeight="1" x14ac:dyDescent="0.3"/>
    <row r="894" ht="27.95" customHeight="1" x14ac:dyDescent="0.3"/>
    <row r="895" ht="27.95" customHeight="1" x14ac:dyDescent="0.3"/>
    <row r="896" ht="27.95" customHeight="1" x14ac:dyDescent="0.3"/>
    <row r="897" ht="27.95" customHeight="1" x14ac:dyDescent="0.3"/>
    <row r="898" ht="27.95" customHeight="1" x14ac:dyDescent="0.3"/>
    <row r="899" ht="27.95" customHeight="1" x14ac:dyDescent="0.3"/>
    <row r="900" ht="27.95" customHeight="1" x14ac:dyDescent="0.3"/>
    <row r="901" ht="27.95" customHeight="1" x14ac:dyDescent="0.3"/>
    <row r="902" ht="27.95" customHeight="1" x14ac:dyDescent="0.3"/>
    <row r="903" ht="27.95" customHeight="1" x14ac:dyDescent="0.3"/>
    <row r="904" ht="27.95" customHeight="1" x14ac:dyDescent="0.3"/>
    <row r="905" ht="27.95" customHeight="1" x14ac:dyDescent="0.3"/>
    <row r="906" ht="27.95" customHeight="1" x14ac:dyDescent="0.3"/>
    <row r="907" ht="27.95" customHeight="1" x14ac:dyDescent="0.3"/>
    <row r="908" ht="27.95" customHeight="1" x14ac:dyDescent="0.3"/>
    <row r="909" ht="27.95" customHeight="1" x14ac:dyDescent="0.3"/>
    <row r="910" ht="27.95" customHeight="1" x14ac:dyDescent="0.3"/>
    <row r="911" ht="27.95" customHeight="1" x14ac:dyDescent="0.3"/>
    <row r="912" ht="27.95" customHeight="1" x14ac:dyDescent="0.3"/>
    <row r="913" ht="27.95" customHeight="1" x14ac:dyDescent="0.3"/>
    <row r="914" ht="27.95" customHeight="1" x14ac:dyDescent="0.3"/>
    <row r="915" ht="27.95" customHeight="1" x14ac:dyDescent="0.3"/>
    <row r="916" ht="27.95" customHeight="1" x14ac:dyDescent="0.3"/>
    <row r="917" ht="27.95" customHeight="1" x14ac:dyDescent="0.3"/>
    <row r="918" ht="27.95" customHeight="1" x14ac:dyDescent="0.3"/>
    <row r="919" ht="27.95" customHeight="1" x14ac:dyDescent="0.3"/>
    <row r="920" ht="27.95" customHeight="1" x14ac:dyDescent="0.3"/>
    <row r="921" ht="27.95" customHeight="1" x14ac:dyDescent="0.3"/>
    <row r="922" ht="27.95" customHeight="1" x14ac:dyDescent="0.3"/>
    <row r="923" ht="27.95" customHeight="1" x14ac:dyDescent="0.3"/>
    <row r="924" ht="27.95" customHeight="1" x14ac:dyDescent="0.3"/>
    <row r="925" ht="27.95" customHeight="1" x14ac:dyDescent="0.3"/>
    <row r="926" ht="27.95" customHeight="1" x14ac:dyDescent="0.3"/>
    <row r="927" ht="27.95" customHeight="1" x14ac:dyDescent="0.3"/>
    <row r="928" ht="27.95" customHeight="1" x14ac:dyDescent="0.3"/>
    <row r="929" ht="27.95" customHeight="1" x14ac:dyDescent="0.3"/>
    <row r="930" ht="27.95" customHeight="1" x14ac:dyDescent="0.3"/>
    <row r="931" ht="27.95" customHeight="1" x14ac:dyDescent="0.3"/>
    <row r="932" ht="27.95" customHeight="1" x14ac:dyDescent="0.3"/>
    <row r="933" ht="27.95" customHeight="1" x14ac:dyDescent="0.3"/>
    <row r="934" ht="27.95" customHeight="1" x14ac:dyDescent="0.3"/>
    <row r="935" ht="27.95" customHeight="1" x14ac:dyDescent="0.3"/>
    <row r="936" ht="27.95" customHeight="1" x14ac:dyDescent="0.3"/>
    <row r="937" ht="27.95" customHeight="1" x14ac:dyDescent="0.3"/>
    <row r="938" ht="27.95" customHeight="1" x14ac:dyDescent="0.3"/>
    <row r="939" ht="27.95" customHeight="1" x14ac:dyDescent="0.3"/>
    <row r="940" ht="27.95" customHeight="1" x14ac:dyDescent="0.3"/>
    <row r="941" ht="27.95" customHeight="1" x14ac:dyDescent="0.3"/>
    <row r="942" ht="27.95" customHeight="1" x14ac:dyDescent="0.3"/>
    <row r="943" ht="27.95" customHeight="1" x14ac:dyDescent="0.3"/>
    <row r="944" ht="27.95" customHeight="1" x14ac:dyDescent="0.3"/>
    <row r="945" ht="27.95" customHeight="1" x14ac:dyDescent="0.3"/>
    <row r="946" ht="27.95" customHeight="1" x14ac:dyDescent="0.3"/>
    <row r="947" ht="27.95" customHeight="1" x14ac:dyDescent="0.3"/>
    <row r="948" ht="27.95" customHeight="1" x14ac:dyDescent="0.3"/>
    <row r="949" ht="27.95" customHeight="1" x14ac:dyDescent="0.3"/>
    <row r="950" ht="27.95" customHeight="1" x14ac:dyDescent="0.3"/>
    <row r="951" ht="27.95" customHeight="1" x14ac:dyDescent="0.3"/>
    <row r="952" ht="27.95" customHeight="1" x14ac:dyDescent="0.3"/>
    <row r="953" ht="27.95" customHeight="1" x14ac:dyDescent="0.3"/>
    <row r="954" ht="27.95" customHeight="1" x14ac:dyDescent="0.3"/>
    <row r="955" ht="27.95" customHeight="1" x14ac:dyDescent="0.3"/>
    <row r="956" ht="27.95" customHeight="1" x14ac:dyDescent="0.3"/>
    <row r="957" ht="27.95" customHeight="1" x14ac:dyDescent="0.3"/>
    <row r="958" ht="27.95" customHeight="1" x14ac:dyDescent="0.3"/>
    <row r="959" ht="27.95" customHeight="1" x14ac:dyDescent="0.3"/>
    <row r="960" ht="27.95" customHeight="1" x14ac:dyDescent="0.3"/>
    <row r="961" ht="27.95" customHeight="1" x14ac:dyDescent="0.3"/>
    <row r="962" ht="27.95" customHeight="1" x14ac:dyDescent="0.3"/>
    <row r="963" ht="27.95" customHeight="1" x14ac:dyDescent="0.3"/>
    <row r="964" ht="27.95" customHeight="1" x14ac:dyDescent="0.3"/>
    <row r="965" ht="27.95" customHeight="1" x14ac:dyDescent="0.3"/>
    <row r="966" ht="27.95" customHeight="1" x14ac:dyDescent="0.3"/>
    <row r="967" ht="27.95" customHeight="1" x14ac:dyDescent="0.3"/>
    <row r="968" ht="27.95" customHeight="1" x14ac:dyDescent="0.3"/>
    <row r="969" ht="27.95" customHeight="1" x14ac:dyDescent="0.3"/>
    <row r="970" ht="27.95" customHeight="1" x14ac:dyDescent="0.3"/>
    <row r="971" ht="27.95" customHeight="1" x14ac:dyDescent="0.3"/>
    <row r="972" ht="27.95" customHeight="1" x14ac:dyDescent="0.3"/>
    <row r="973" ht="27.95" customHeight="1" x14ac:dyDescent="0.3"/>
    <row r="974" ht="27.95" customHeight="1" x14ac:dyDescent="0.3"/>
    <row r="975" ht="27.95" customHeight="1" x14ac:dyDescent="0.3"/>
    <row r="976" ht="27.95" customHeight="1" x14ac:dyDescent="0.3"/>
    <row r="977" ht="27.95" customHeight="1" x14ac:dyDescent="0.3"/>
    <row r="978" ht="27.95" customHeight="1" x14ac:dyDescent="0.3"/>
    <row r="979" ht="27.95" customHeight="1" x14ac:dyDescent="0.3"/>
    <row r="980" ht="27.95" customHeight="1" x14ac:dyDescent="0.3"/>
    <row r="981" ht="27.95" customHeight="1" x14ac:dyDescent="0.3"/>
  </sheetData>
  <mergeCells count="10">
    <mergeCell ref="A1:W2"/>
    <mergeCell ref="A4:E4"/>
    <mergeCell ref="G4:W4"/>
    <mergeCell ref="J5:W5"/>
    <mergeCell ref="Q15:R15"/>
    <mergeCell ref="Q16:R16"/>
    <mergeCell ref="Q18:R18"/>
    <mergeCell ref="N13:O13"/>
    <mergeCell ref="N12:O12"/>
    <mergeCell ref="N11:O11"/>
  </mergeCells>
  <phoneticPr fontId="2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57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11</vt:i4>
      </vt:variant>
    </vt:vector>
  </HeadingPairs>
  <TitlesOfParts>
    <vt:vector size="20" baseType="lpstr">
      <vt:lpstr>Ⅰ.예산총측</vt:lpstr>
      <vt:lpstr>II.일반회계</vt:lpstr>
      <vt:lpstr>2_1.수입예산총괄</vt:lpstr>
      <vt:lpstr>_2.지출예산총괄</vt:lpstr>
      <vt:lpstr>2_1.1.수입예산명세서</vt:lpstr>
      <vt:lpstr>2_2.1.지출예산명세서</vt:lpstr>
      <vt:lpstr>III.특별회계</vt:lpstr>
      <vt:lpstr>3_1.1.수입예산명세서</vt:lpstr>
      <vt:lpstr>3_2.1.지출예산명세서</vt:lpstr>
      <vt:lpstr>_2.지출예산총괄!Print_Area</vt:lpstr>
      <vt:lpstr>'2_1.1.수입예산명세서'!Print_Area</vt:lpstr>
      <vt:lpstr>'2_1.수입예산총괄'!Print_Area</vt:lpstr>
      <vt:lpstr>'2_2.1.지출예산명세서'!Print_Area</vt:lpstr>
      <vt:lpstr>'3_1.1.수입예산명세서'!Print_Area</vt:lpstr>
      <vt:lpstr>'3_2.1.지출예산명세서'!Print_Area</vt:lpstr>
      <vt:lpstr>Ⅰ.예산총측!Print_Area</vt:lpstr>
      <vt:lpstr>'2_1.1.수입예산명세서'!Print_Titles</vt:lpstr>
      <vt:lpstr>'2_2.1.지출예산명세서'!Print_Titles</vt:lpstr>
      <vt:lpstr>'3_1.1.수입예산명세서'!Print_Titles</vt:lpstr>
      <vt:lpstr>'3_2.1.지출예산명세서'!Print_Titles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DW</cp:lastModifiedBy>
  <cp:lastPrinted>2019-05-24T01:20:44Z</cp:lastPrinted>
  <dcterms:created xsi:type="dcterms:W3CDTF">2018-03-21T12:08:56Z</dcterms:created>
  <dcterms:modified xsi:type="dcterms:W3CDTF">2020-03-09T02:32:06Z</dcterms:modified>
</cp:coreProperties>
</file>